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925"/>
  </bookViews>
  <sheets>
    <sheet name="总表" sheetId="1" r:id="rId1"/>
    <sheet name="软件开发费用" sheetId="21" r:id="rId2"/>
    <sheet name="有毒有害气体检测预警" sheetId="20" state="hidden" r:id="rId3"/>
    <sheet name="资金来源运用表" sheetId="16" state="hidden" r:id="rId4"/>
    <sheet name="项目运行维护费用估算表" sheetId="17" r:id="rId5"/>
    <sheet name="Sheet3" sheetId="23" state="hidden" r:id="rId6"/>
    <sheet name="融合通信" sheetId="3" r:id="rId7"/>
    <sheet name="视频监控及智能分析平台" sheetId="4" r:id="rId8"/>
    <sheet name="视频及无人巡检 应急设备-高空瞭望" sheetId="6" r:id="rId9"/>
    <sheet name="视频及无人巡检 应急设备-无人机巡检" sheetId="8" r:id="rId10"/>
    <sheet name="平台信息系统安全2" sheetId="18" r:id="rId11"/>
    <sheet name="易燃易爆有毒有害气体泄漏探测" sheetId="11" r:id="rId12"/>
    <sheet name="区域安全风险隔离管控-封闭化管理" sheetId="10" r:id="rId13"/>
    <sheet name="区域安全风险隔离管控-违停、测速" sheetId="7" r:id="rId14"/>
    <sheet name="基础硬件设施-标准化机房" sheetId="12" r:id="rId15"/>
    <sheet name="基础硬件设施-操作终端" sheetId="5" r:id="rId16"/>
    <sheet name="数据接入" sheetId="2" r:id="rId17"/>
    <sheet name="网络及存储设备" sheetId="15" r:id="rId18"/>
    <sheet name="公共管廊安全风险监测预警-硬件" sheetId="24" r:id="rId19"/>
    <sheet name="GIS" sheetId="22" r:id="rId20"/>
    <sheet name="实训基地" sheetId="25" r:id="rId21"/>
  </sheets>
  <externalReferences>
    <externalReference r:id="rId22"/>
  </externalReferences>
  <definedNames>
    <definedName name="_xlnm.Print_Titles" localSheetId="0">总表!$2:$2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<sst xmlns="http://schemas.openxmlformats.org/spreadsheetml/2006/main" count="3079" uniqueCount="1726">
  <si>
    <t>工程审定概算表</t>
  </si>
  <si>
    <t>序号</t>
  </si>
  <si>
    <t>项目名称</t>
  </si>
  <si>
    <t>投资概算（万元）</t>
  </si>
  <si>
    <t>备注</t>
  </si>
  <si>
    <t>总计</t>
  </si>
  <si>
    <t>一</t>
  </si>
  <si>
    <t>项目工程建设费</t>
  </si>
  <si>
    <t>安全风险防控平台</t>
  </si>
  <si>
    <t>园区侧</t>
  </si>
  <si>
    <t>含数据治理服务及三年维保</t>
  </si>
  <si>
    <t>企业侧</t>
  </si>
  <si>
    <t>移动端应用</t>
  </si>
  <si>
    <t>应用支撑</t>
  </si>
  <si>
    <t>含三年维保</t>
  </si>
  <si>
    <t>园区一张图</t>
  </si>
  <si>
    <t>标准规范编制</t>
  </si>
  <si>
    <t>基础设施</t>
  </si>
  <si>
    <t>基础硬件设施</t>
  </si>
  <si>
    <t>GIS地理信息平台</t>
  </si>
  <si>
    <t>48平方公里；含三年维保</t>
  </si>
  <si>
    <t>融合通信平台</t>
  </si>
  <si>
    <t>视频监控及智能分析平台</t>
  </si>
  <si>
    <t>网络设备及存储设备</t>
  </si>
  <si>
    <t>视频及无人巡检/应急设备</t>
  </si>
  <si>
    <t>本地信息系统安全</t>
  </si>
  <si>
    <t>易燃易爆有毒有害气体泄漏监测管控</t>
  </si>
  <si>
    <t>易燃易爆有毒有害气体监测设备</t>
  </si>
  <si>
    <t>易燃易爆有毒有害气体泄漏预警</t>
  </si>
  <si>
    <t>公共管廊安全风险监测预警</t>
  </si>
  <si>
    <t>公用工程安全风险感知</t>
  </si>
  <si>
    <t>封闭化管理</t>
  </si>
  <si>
    <t>测速、违停抓拍</t>
  </si>
  <si>
    <t>危险化学品安全预防控制体系</t>
  </si>
  <si>
    <t>安全服务</t>
  </si>
  <si>
    <t>3年</t>
  </si>
  <si>
    <t>密码服务</t>
  </si>
  <si>
    <t>数据接入</t>
  </si>
  <si>
    <t>二</t>
  </si>
  <si>
    <t>其他服务费</t>
  </si>
  <si>
    <t>项目管理费</t>
  </si>
  <si>
    <t>不计列</t>
  </si>
  <si>
    <t>设计咨询费</t>
  </si>
  <si>
    <t>按照中标结果计取，项目直接建设费和系统集成费*1%</t>
  </si>
  <si>
    <t>工程监理费</t>
  </si>
  <si>
    <t>按照市场询价计取</t>
  </si>
  <si>
    <t>信息安全等级保护测评</t>
  </si>
  <si>
    <t>第三方软件测评</t>
  </si>
  <si>
    <t>密码测评费</t>
  </si>
  <si>
    <t>招标代理费</t>
  </si>
  <si>
    <t>差额定律累进法</t>
  </si>
  <si>
    <t>竣工结算审计费</t>
  </si>
  <si>
    <t>项目直接建设费*0.28%</t>
  </si>
  <si>
    <t>三</t>
  </si>
  <si>
    <t>系统集成费</t>
  </si>
  <si>
    <t>项目直接建设费*3.4%</t>
  </si>
  <si>
    <t>四</t>
  </si>
  <si>
    <t>项目预备费</t>
  </si>
  <si>
    <t>总投资*5%</t>
  </si>
  <si>
    <t>系统名称</t>
  </si>
  <si>
    <t>功能描述</t>
  </si>
  <si>
    <t>单位</t>
  </si>
  <si>
    <t>工作量核算</t>
  </si>
  <si>
    <t>复用系数</t>
  </si>
  <si>
    <t>单价（元）</t>
  </si>
  <si>
    <t>总价（万元）</t>
  </si>
  <si>
    <t>需求分析</t>
  </si>
  <si>
    <t>程序开发</t>
  </si>
  <si>
    <t>软件测试</t>
  </si>
  <si>
    <t>合计</t>
  </si>
  <si>
    <t>化工园区安全风险智能化管控平台（园区端）</t>
  </si>
  <si>
    <t>安全基础管理</t>
  </si>
  <si>
    <t>园区基础信息数据</t>
  </si>
  <si>
    <t>园区规划</t>
  </si>
  <si>
    <t>人天</t>
  </si>
  <si>
    <t>园区安全管理体系</t>
  </si>
  <si>
    <r>
      <rPr>
        <sz val="12"/>
        <color rgb="FF000000"/>
        <rFont val="Times New Roman"/>
        <charset val="134"/>
      </rPr>
      <t>“</t>
    </r>
    <r>
      <rPr>
        <sz val="12"/>
        <color rgb="FF000000"/>
        <rFont val="仿宋_GB2312"/>
        <charset val="134"/>
      </rPr>
      <t>禁限控</t>
    </r>
    <r>
      <rPr>
        <sz val="12"/>
        <color rgb="FF000000"/>
        <rFont val="Times New Roman"/>
        <charset val="134"/>
      </rPr>
      <t>”</t>
    </r>
    <r>
      <rPr>
        <sz val="12"/>
        <color rgb="FF000000"/>
        <rFont val="仿宋_GB2312"/>
        <charset val="134"/>
      </rPr>
      <t>目录</t>
    </r>
  </si>
  <si>
    <t>园区内化工企业基本情况</t>
  </si>
  <si>
    <t>重点监管的危险化工工艺</t>
  </si>
  <si>
    <t>重点监管的危险化学品</t>
  </si>
  <si>
    <t>重大危险源</t>
  </si>
  <si>
    <t>从业人员</t>
  </si>
  <si>
    <t>值班值守</t>
  </si>
  <si>
    <t>企业事故事件</t>
  </si>
  <si>
    <t>基础信息管理</t>
  </si>
  <si>
    <t>信息统计分析</t>
  </si>
  <si>
    <t>安全生产行政许可管理</t>
  </si>
  <si>
    <r>
      <rPr>
        <sz val="12"/>
        <color rgb="FF000000"/>
        <rFont val="仿宋_GB2312"/>
        <charset val="134"/>
      </rPr>
      <t>企业危险化学品建设项目</t>
    </r>
    <r>
      <rPr>
        <sz val="12"/>
        <color rgb="FF000000"/>
        <rFont val="Times New Roman"/>
        <charset val="134"/>
      </rPr>
      <t>“</t>
    </r>
    <r>
      <rPr>
        <sz val="12"/>
        <color rgb="FF000000"/>
        <rFont val="仿宋_GB2312"/>
        <charset val="134"/>
      </rPr>
      <t>三同时</t>
    </r>
    <r>
      <rPr>
        <sz val="12"/>
        <color rgb="FF000000"/>
        <rFont val="Times New Roman"/>
        <charset val="134"/>
      </rPr>
      <t>”</t>
    </r>
    <r>
      <rPr>
        <sz val="12"/>
        <color rgb="FF000000"/>
        <rFont val="仿宋_GB2312"/>
        <charset val="134"/>
      </rPr>
      <t>管理</t>
    </r>
  </si>
  <si>
    <t>安全生产许可相关证照和有关报告信息</t>
  </si>
  <si>
    <t>统计分析</t>
  </si>
  <si>
    <t>超期提醒</t>
  </si>
  <si>
    <t>装置开停车和大检修管理</t>
  </si>
  <si>
    <t>线上备案</t>
  </si>
  <si>
    <t>维护查询</t>
  </si>
  <si>
    <t>第三方单位管理</t>
  </si>
  <si>
    <t>第三方单位信息库</t>
  </si>
  <si>
    <t>诚信管理</t>
  </si>
  <si>
    <t>诚信评价</t>
  </si>
  <si>
    <t>诚信规则配置</t>
  </si>
  <si>
    <t>信息维护、核验</t>
  </si>
  <si>
    <t>执法管理</t>
  </si>
  <si>
    <t>监督检查全流程管理</t>
  </si>
  <si>
    <t>移动终端留痕</t>
  </si>
  <si>
    <t>数据库关键字检索</t>
  </si>
  <si>
    <t>智能推送</t>
  </si>
  <si>
    <t>监督检查信息查询</t>
  </si>
  <si>
    <t>案例统计分析展示</t>
  </si>
  <si>
    <t>数据动态更新</t>
  </si>
  <si>
    <t>重大危险源安全管理</t>
  </si>
  <si>
    <t>重大危险源安全包保责任落实监督</t>
  </si>
  <si>
    <t>履职记录</t>
  </si>
  <si>
    <t>信息维护</t>
  </si>
  <si>
    <t>履职记录检查</t>
  </si>
  <si>
    <t>履职响应</t>
  </si>
  <si>
    <t>重大危险源在线监测预警</t>
  </si>
  <si>
    <t>监测监控数据汇聚</t>
  </si>
  <si>
    <t>实时数据采集</t>
  </si>
  <si>
    <t>静态数据采集</t>
  </si>
  <si>
    <t>在线抽查</t>
  </si>
  <si>
    <t>重大危险源可视化展示</t>
  </si>
  <si>
    <t>历史数据查询</t>
  </si>
  <si>
    <t>对比分析</t>
  </si>
  <si>
    <t>视频监控数据智能分析</t>
  </si>
  <si>
    <t>报警提醒管理</t>
  </si>
  <si>
    <t>设备运行分析</t>
  </si>
  <si>
    <t>预警分析报告</t>
  </si>
  <si>
    <t>重大风险管控</t>
  </si>
  <si>
    <t>风险预警模型</t>
  </si>
  <si>
    <t>实时评估分析和展示</t>
  </si>
  <si>
    <t>预警信息处置管理</t>
  </si>
  <si>
    <t>预警状态评估</t>
  </si>
  <si>
    <r>
      <rPr>
        <sz val="12"/>
        <color rgb="FF000000"/>
        <rFont val="仿宋_GB2312"/>
        <charset val="134"/>
      </rPr>
      <t>评价</t>
    </r>
    <r>
      <rPr>
        <sz val="12"/>
        <color rgb="FF000000"/>
        <rFont val="Times New Roman"/>
        <charset val="134"/>
      </rPr>
      <t>/</t>
    </r>
    <r>
      <rPr>
        <sz val="12"/>
        <color rgb="FF000000"/>
        <rFont val="仿宋_GB2312"/>
        <charset val="134"/>
      </rPr>
      <t>评估报告及隐患管理</t>
    </r>
  </si>
  <si>
    <r>
      <rPr>
        <sz val="12"/>
        <color rgb="FF000000"/>
        <rFont val="仿宋_GB2312"/>
        <charset val="134"/>
      </rPr>
      <t>评价</t>
    </r>
    <r>
      <rPr>
        <sz val="12"/>
        <color rgb="FF000000"/>
        <rFont val="Times New Roman"/>
        <charset val="134"/>
      </rPr>
      <t>/</t>
    </r>
    <r>
      <rPr>
        <sz val="12"/>
        <color rgb="FF000000"/>
        <rFont val="仿宋_GB2312"/>
        <charset val="134"/>
      </rPr>
      <t>评估报告汇聚</t>
    </r>
  </si>
  <si>
    <t>重大危险源隐患管理</t>
  </si>
  <si>
    <t>重大危险源企业分类监管</t>
  </si>
  <si>
    <t>分类监管</t>
  </si>
  <si>
    <t>评价模型配置</t>
  </si>
  <si>
    <t>可视化展示</t>
  </si>
  <si>
    <t>双重预防机制</t>
  </si>
  <si>
    <t>隐患整改情况督办提醒</t>
  </si>
  <si>
    <t>督办提醒</t>
  </si>
  <si>
    <t>超期提醒规则设置</t>
  </si>
  <si>
    <t>下发通知书</t>
  </si>
  <si>
    <t>企业双重预防机制建设及运行效果抽查检查</t>
  </si>
  <si>
    <t>督查检查</t>
  </si>
  <si>
    <t>信息查询</t>
  </si>
  <si>
    <t>运行效果分析</t>
  </si>
  <si>
    <t>特殊作业管理</t>
  </si>
  <si>
    <t>企业特殊作业报备</t>
  </si>
  <si>
    <t>特殊作业报备</t>
  </si>
  <si>
    <t>报备记录查询</t>
  </si>
  <si>
    <t>报备信息统计</t>
  </si>
  <si>
    <t>报备信息维护</t>
  </si>
  <si>
    <t>特殊作票证统计分析</t>
  </si>
  <si>
    <t>园区电子地图显示、查询</t>
  </si>
  <si>
    <t>特殊作业在线抽查</t>
  </si>
  <si>
    <t>抽查记录</t>
  </si>
  <si>
    <t>信息查询平台互通</t>
  </si>
  <si>
    <t>现场联动</t>
  </si>
  <si>
    <r>
      <rPr>
        <sz val="12"/>
        <color rgb="FF000000"/>
        <rFont val="仿宋_GB2312"/>
        <charset val="134"/>
      </rPr>
      <t>门禁</t>
    </r>
    <r>
      <rPr>
        <sz val="12"/>
        <color rgb="FF000000"/>
        <rFont val="Times New Roman"/>
        <charset val="134"/>
      </rPr>
      <t>/</t>
    </r>
    <r>
      <rPr>
        <sz val="12"/>
        <color rgb="FF000000"/>
        <rFont val="仿宋_GB2312"/>
        <charset val="134"/>
      </rPr>
      <t>卡口管理</t>
    </r>
  </si>
  <si>
    <t>出园管控</t>
  </si>
  <si>
    <r>
      <rPr>
        <sz val="12"/>
        <color rgb="FF000000"/>
        <rFont val="仿宋_GB2312"/>
        <charset val="134"/>
      </rPr>
      <t>门禁</t>
    </r>
    <r>
      <rPr>
        <sz val="12"/>
        <color rgb="FF000000"/>
        <rFont val="Times New Roman"/>
        <charset val="134"/>
      </rPr>
      <t>/</t>
    </r>
    <r>
      <rPr>
        <sz val="12"/>
        <color rgb="FF000000"/>
        <rFont val="仿宋_GB2312"/>
        <charset val="134"/>
      </rPr>
      <t>卡口视频监控</t>
    </r>
  </si>
  <si>
    <t>智能识别</t>
  </si>
  <si>
    <r>
      <rPr>
        <sz val="12"/>
        <color rgb="FF000000"/>
        <rFont val="仿宋_GB2312"/>
        <charset val="134"/>
      </rPr>
      <t>定位设备登记</t>
    </r>
    <r>
      <rPr>
        <sz val="12"/>
        <color rgb="FF000000"/>
        <rFont val="Times New Roman"/>
        <charset val="134"/>
      </rPr>
      <t>/</t>
    </r>
    <r>
      <rPr>
        <sz val="12"/>
        <color rgb="FF000000"/>
        <rFont val="仿宋_GB2312"/>
        <charset val="134"/>
      </rPr>
      <t>发放</t>
    </r>
    <r>
      <rPr>
        <sz val="12"/>
        <color rgb="FF000000"/>
        <rFont val="Times New Roman"/>
        <charset val="134"/>
      </rPr>
      <t>/</t>
    </r>
    <r>
      <rPr>
        <sz val="12"/>
        <color rgb="FF000000"/>
        <rFont val="仿宋_GB2312"/>
        <charset val="134"/>
      </rPr>
      <t>返还</t>
    </r>
  </si>
  <si>
    <t>自动放行</t>
  </si>
  <si>
    <t>车道控制</t>
  </si>
  <si>
    <t>出入园管理</t>
  </si>
  <si>
    <t>人员出入园管理</t>
  </si>
  <si>
    <t>车辆出入园管理</t>
  </si>
  <si>
    <t>访客出入园管理</t>
  </si>
  <si>
    <t>危险化学品运输车辆出入管理</t>
  </si>
  <si>
    <t>分区授权</t>
  </si>
  <si>
    <t>异常行为报警</t>
  </si>
  <si>
    <t>黑名单管理</t>
  </si>
  <si>
    <t>人流、车流统计</t>
  </si>
  <si>
    <t>危险学品运输路径规划、定位和追踪</t>
  </si>
  <si>
    <t>在线规划</t>
  </si>
  <si>
    <t>实时定位</t>
  </si>
  <si>
    <t>轨迹回放</t>
  </si>
  <si>
    <t>不安全驾驶行为识别、报警</t>
  </si>
  <si>
    <t>车辆运行数据统计</t>
  </si>
  <si>
    <t>人员分布管理</t>
  </si>
  <si>
    <t>人员分布定位一张图</t>
  </si>
  <si>
    <t>人员轨迹查询</t>
  </si>
  <si>
    <r>
      <rPr>
        <sz val="12"/>
        <color rgb="FF000000"/>
        <rFont val="仿宋_GB2312"/>
        <charset val="134"/>
      </rPr>
      <t>卡口</t>
    </r>
    <r>
      <rPr>
        <sz val="12"/>
        <color rgb="FF000000"/>
        <rFont val="Times New Roman"/>
        <charset val="134"/>
      </rPr>
      <t>/</t>
    </r>
    <r>
      <rPr>
        <sz val="12"/>
        <color rgb="FF000000"/>
        <rFont val="仿宋_GB2312"/>
        <charset val="134"/>
      </rPr>
      <t>门禁通行记录</t>
    </r>
  </si>
  <si>
    <t>人员违规报警</t>
  </si>
  <si>
    <t>危险化学品运输车辆停车场管理</t>
  </si>
  <si>
    <t>危化品准入清单管理</t>
  </si>
  <si>
    <t>分区管控</t>
  </si>
  <si>
    <t>调度引导</t>
  </si>
  <si>
    <t>动态监测预警</t>
  </si>
  <si>
    <t>敏捷应急</t>
  </si>
  <si>
    <t>应急预案管理</t>
  </si>
  <si>
    <t>企业应急预案管理</t>
  </si>
  <si>
    <t>园区应急预案管理</t>
  </si>
  <si>
    <t>上级部门应急预案管理</t>
  </si>
  <si>
    <t>应急预案查询、检索</t>
  </si>
  <si>
    <t>多维度统计分析</t>
  </si>
  <si>
    <t>应急资源管理</t>
  </si>
  <si>
    <t>应急救援专家管理</t>
  </si>
  <si>
    <t>应急救援队伍管理</t>
  </si>
  <si>
    <t>应急救援物资管理</t>
  </si>
  <si>
    <t>应急车辆信息管理</t>
  </si>
  <si>
    <t>应急避难场所管理</t>
  </si>
  <si>
    <t>医疗机构资源管理</t>
  </si>
  <si>
    <t>应急物资信息统计分析</t>
  </si>
  <si>
    <t>应急物资信息可视化展示</t>
  </si>
  <si>
    <t>应急演练管理</t>
  </si>
  <si>
    <t>企业应急演练数据汇聚</t>
  </si>
  <si>
    <t>可视化应急演练管理</t>
  </si>
  <si>
    <t>预案演示</t>
  </si>
  <si>
    <t>协同演练</t>
  </si>
  <si>
    <t>推演复盘</t>
  </si>
  <si>
    <t>应急演练模拟</t>
  </si>
  <si>
    <t>预案编辑</t>
  </si>
  <si>
    <t>局域网联机协同演练</t>
  </si>
  <si>
    <t>事故推演复盘</t>
  </si>
  <si>
    <t>现场视频生成、存储、调阅</t>
  </si>
  <si>
    <t>演练记录生成、存储、调阅</t>
  </si>
  <si>
    <t>场景真实还原</t>
  </si>
  <si>
    <t>数据信息同步</t>
  </si>
  <si>
    <t>进程动态管理</t>
  </si>
  <si>
    <t>辅助生成演练评估报告</t>
  </si>
  <si>
    <t>应急指挥调度</t>
  </si>
  <si>
    <t>值班管理</t>
  </si>
  <si>
    <t>值班人员管理</t>
  </si>
  <si>
    <t>值排班管理</t>
  </si>
  <si>
    <t>交接班管理</t>
  </si>
  <si>
    <t>值班日志</t>
  </si>
  <si>
    <t>应急车辆出动信息管理</t>
  </si>
  <si>
    <t>接处警</t>
  </si>
  <si>
    <t>上报续报</t>
  </si>
  <si>
    <t>应急启动</t>
  </si>
  <si>
    <t>资源调度</t>
  </si>
  <si>
    <t>处置部署</t>
  </si>
  <si>
    <t>行动任务部署</t>
  </si>
  <si>
    <t>地理位置部署</t>
  </si>
  <si>
    <t>应急终止</t>
  </si>
  <si>
    <t>数据调用</t>
  </si>
  <si>
    <t>消息通知</t>
  </si>
  <si>
    <t>应急辅助决策</t>
  </si>
  <si>
    <t>事故模拟分析</t>
  </si>
  <si>
    <t>资源优化调配</t>
  </si>
  <si>
    <t>线上会商研判</t>
  </si>
  <si>
    <t>生成应急处置方案</t>
  </si>
  <si>
    <t>历史数据记录</t>
  </si>
  <si>
    <t>应急预案历史数据</t>
  </si>
  <si>
    <t>应急资源历史数据</t>
  </si>
  <si>
    <t>应急演练历史数据</t>
  </si>
  <si>
    <t>应急指挥调度历史数据</t>
  </si>
  <si>
    <t>应急辅助决策历史数据</t>
  </si>
  <si>
    <r>
      <rPr>
        <b/>
        <sz val="12"/>
        <color theme="1"/>
        <rFont val="仿宋_GB2312"/>
        <charset val="134"/>
      </rPr>
      <t>小计</t>
    </r>
    <r>
      <rPr>
        <b/>
        <sz val="12"/>
        <color theme="1"/>
        <rFont val="Times New Roman"/>
        <charset val="134"/>
      </rPr>
      <t xml:space="preserve">1 </t>
    </r>
  </si>
  <si>
    <t>化工园区安全风险智能化管控平台（企业端）</t>
  </si>
  <si>
    <t>企业管理基础信息</t>
  </si>
  <si>
    <t>企业人员基础信息</t>
  </si>
  <si>
    <t>企业人员管理</t>
  </si>
  <si>
    <t>安全生产许可证照管理</t>
  </si>
  <si>
    <r>
      <rPr>
        <sz val="12"/>
        <color rgb="FF000000"/>
        <rFont val="仿宋_GB2312"/>
        <charset val="134"/>
      </rPr>
      <t>危险化学品建设项目</t>
    </r>
    <r>
      <rPr>
        <sz val="12"/>
        <color rgb="FF000000"/>
        <rFont val="Times New Roman"/>
        <charset val="134"/>
      </rPr>
      <t>“</t>
    </r>
    <r>
      <rPr>
        <sz val="12"/>
        <color rgb="FF000000"/>
        <rFont val="仿宋_GB2312"/>
        <charset val="134"/>
      </rPr>
      <t>三同时</t>
    </r>
    <r>
      <rPr>
        <sz val="12"/>
        <color rgb="FF000000"/>
        <rFont val="Times New Roman"/>
        <charset val="134"/>
      </rPr>
      <t>”</t>
    </r>
    <r>
      <rPr>
        <sz val="12"/>
        <color rgb="FF000000"/>
        <rFont val="仿宋_GB2312"/>
        <charset val="134"/>
      </rPr>
      <t>管理</t>
    </r>
  </si>
  <si>
    <t>生产过程基础信息</t>
  </si>
  <si>
    <t>生产工艺管理</t>
  </si>
  <si>
    <t>危化品管理</t>
  </si>
  <si>
    <t>危险源管理</t>
  </si>
  <si>
    <t>生产单元管理</t>
  </si>
  <si>
    <t>开停车备案</t>
  </si>
  <si>
    <t>设备设施基础信息</t>
  </si>
  <si>
    <t>设备设施管理</t>
  </si>
  <si>
    <t>作业提醒</t>
  </si>
  <si>
    <t>第三方人员基础信息</t>
  </si>
  <si>
    <t>第三方人员管理</t>
  </si>
  <si>
    <t>证书在线管理</t>
  </si>
  <si>
    <t>自主填报信息</t>
  </si>
  <si>
    <t>重大危险源管理</t>
  </si>
  <si>
    <t>重大危险源安全包保责任落实</t>
  </si>
  <si>
    <t>在线监测预警</t>
  </si>
  <si>
    <t>报警监控</t>
  </si>
  <si>
    <t>报警管理</t>
  </si>
  <si>
    <t>运行监控</t>
  </si>
  <si>
    <t>报警处置</t>
  </si>
  <si>
    <t>报警分析</t>
  </si>
  <si>
    <t>实时（短信）通知</t>
  </si>
  <si>
    <t>设备管理</t>
  </si>
  <si>
    <t>预警管理</t>
  </si>
  <si>
    <t>风险管控</t>
  </si>
  <si>
    <t>安全风险分级管控</t>
  </si>
  <si>
    <t>划分安全风险分析单元</t>
  </si>
  <si>
    <t>辨识评估安全风险</t>
  </si>
  <si>
    <t>绘制安全风险空间分布图</t>
  </si>
  <si>
    <t>制定管控措施</t>
  </si>
  <si>
    <t>实施分级管控</t>
  </si>
  <si>
    <t>动态监控安全风险管控措施落实</t>
  </si>
  <si>
    <t>隐患排查治理</t>
  </si>
  <si>
    <t>明确隐患排查任务</t>
  </si>
  <si>
    <t>开展隐患排查</t>
  </si>
  <si>
    <t>实施隐患治理</t>
  </si>
  <si>
    <t>隐患排查任务推送</t>
  </si>
  <si>
    <t>隐患排查治理情况跟踪监督</t>
  </si>
  <si>
    <t>机制运行效果评估</t>
  </si>
  <si>
    <t>异常状态自动预警</t>
  </si>
  <si>
    <t>考核奖惩</t>
  </si>
  <si>
    <t>特殊作业许可与作业过程管理</t>
  </si>
  <si>
    <t>电子作业票办理</t>
  </si>
  <si>
    <t>作业票标准化、电子化</t>
  </si>
  <si>
    <t>规范特种作业人员管理</t>
  </si>
  <si>
    <t>现场到位确认</t>
  </si>
  <si>
    <t>规范作业环境分析</t>
  </si>
  <si>
    <t>规范作业票申请与审批</t>
  </si>
  <si>
    <t>规范危害辨识与作业风险分析</t>
  </si>
  <si>
    <t>规范安全措施管理</t>
  </si>
  <si>
    <t>作业过程查看、监控与预警</t>
  </si>
  <si>
    <t>全过程实时查看</t>
  </si>
  <si>
    <t>视频监控</t>
  </si>
  <si>
    <t>周边环境感知</t>
  </si>
  <si>
    <t>关键节点取证留痕</t>
  </si>
  <si>
    <t>风险预警</t>
  </si>
  <si>
    <t>作业相关数据库管理</t>
  </si>
  <si>
    <t>数据配置</t>
  </si>
  <si>
    <t>角色管理</t>
  </si>
  <si>
    <t>作业地点</t>
  </si>
  <si>
    <t>检测气体库</t>
  </si>
  <si>
    <t>安全措施</t>
  </si>
  <si>
    <t>电子作业票归档</t>
  </si>
  <si>
    <t>电子作业票查询</t>
  </si>
  <si>
    <t>电子作业票档案</t>
  </si>
  <si>
    <t>电子作业票打印</t>
  </si>
  <si>
    <t>作业活动分析</t>
  </si>
  <si>
    <t>作业预警分析</t>
  </si>
  <si>
    <t>作业趋势分析</t>
  </si>
  <si>
    <t>智能巡检</t>
  </si>
  <si>
    <t>巡检计划管理</t>
  </si>
  <si>
    <t>巡检标准管理</t>
  </si>
  <si>
    <t>巡检路径规划</t>
  </si>
  <si>
    <t>设置巡检路线</t>
  </si>
  <si>
    <t>巡检点配置</t>
  </si>
  <si>
    <t>时间策略配置</t>
  </si>
  <si>
    <t>巡检过程管理</t>
  </si>
  <si>
    <t>人员身份认证</t>
  </si>
  <si>
    <t>巡检点签到</t>
  </si>
  <si>
    <t>巡检位置确认</t>
  </si>
  <si>
    <t>未到位禁止录入</t>
  </si>
  <si>
    <t>漏检跨检报警</t>
  </si>
  <si>
    <t>垂直区域应用</t>
  </si>
  <si>
    <t>巡检清单生成</t>
  </si>
  <si>
    <t>巡检过程辅助</t>
  </si>
  <si>
    <t>巡检结果上传</t>
  </si>
  <si>
    <t>问题跟踪处置</t>
  </si>
  <si>
    <t>人员定位</t>
  </si>
  <si>
    <t>接受与发送报警信息</t>
  </si>
  <si>
    <t>人员数量统计分析</t>
  </si>
  <si>
    <t>人员活动轨迹统计分析</t>
  </si>
  <si>
    <t>存储和查询</t>
  </si>
  <si>
    <r>
      <rPr>
        <b/>
        <sz val="12"/>
        <color theme="1"/>
        <rFont val="仿宋_GB2312"/>
        <charset val="134"/>
      </rPr>
      <t>小计</t>
    </r>
    <r>
      <rPr>
        <b/>
        <sz val="12"/>
        <color theme="1"/>
        <rFont val="Times New Roman"/>
        <charset val="134"/>
      </rPr>
      <t>2</t>
    </r>
  </si>
  <si>
    <t>安全风险智能化管控移动端</t>
  </si>
  <si>
    <t>园区端</t>
  </si>
  <si>
    <t>首页</t>
  </si>
  <si>
    <t>地图展示</t>
  </si>
  <si>
    <t>安全管理</t>
  </si>
  <si>
    <t>应急管理</t>
  </si>
  <si>
    <t>公共管理</t>
  </si>
  <si>
    <t>一企一档</t>
  </si>
  <si>
    <t>企业基本信息</t>
  </si>
  <si>
    <t>许可证管理</t>
  </si>
  <si>
    <t>全员档案</t>
  </si>
  <si>
    <t>特种作业人员</t>
  </si>
  <si>
    <t>危险化学品信息</t>
  </si>
  <si>
    <t>危险化工工艺信息</t>
  </si>
  <si>
    <t>重大危险源信息</t>
  </si>
  <si>
    <t>企业风险清单</t>
  </si>
  <si>
    <t>隐患治理清单</t>
  </si>
  <si>
    <t>特殊作业票</t>
  </si>
  <si>
    <t>应急队伍</t>
  </si>
  <si>
    <t>物资装备</t>
  </si>
  <si>
    <t>应急预案</t>
  </si>
  <si>
    <t>应急演练</t>
  </si>
  <si>
    <t>企业端</t>
  </si>
  <si>
    <t>任务处置</t>
  </si>
  <si>
    <t>数据查看</t>
  </si>
  <si>
    <t>信息上报</t>
  </si>
  <si>
    <t>资源查询</t>
  </si>
  <si>
    <t>作业管理</t>
  </si>
  <si>
    <t>隐患排查</t>
  </si>
  <si>
    <t>信息接收</t>
  </si>
  <si>
    <t>实时上报</t>
  </si>
  <si>
    <t>全程跟踪</t>
  </si>
  <si>
    <t>新闻动态</t>
  </si>
  <si>
    <t>轮播新闻</t>
  </si>
  <si>
    <t>新闻详情</t>
  </si>
  <si>
    <t>预约申请</t>
  </si>
  <si>
    <t>人员入园申请</t>
  </si>
  <si>
    <t>车辆入园申请</t>
  </si>
  <si>
    <t>在线审批</t>
  </si>
  <si>
    <t>车辆审批</t>
  </si>
  <si>
    <t>人员审批</t>
  </si>
  <si>
    <t>智能巡检管理</t>
  </si>
  <si>
    <t>消息中心</t>
  </si>
  <si>
    <t>通讯录查询</t>
  </si>
  <si>
    <t>个人中心</t>
  </si>
  <si>
    <r>
      <rPr>
        <b/>
        <sz val="12"/>
        <color rgb="FF000000"/>
        <rFont val="仿宋_GB2312"/>
        <charset val="134"/>
      </rPr>
      <t>小计</t>
    </r>
    <r>
      <rPr>
        <b/>
        <sz val="12"/>
        <color rgb="FF000000"/>
        <rFont val="Times New Roman"/>
        <charset val="134"/>
      </rPr>
      <t>3</t>
    </r>
  </si>
  <si>
    <t>应用支撑系统</t>
  </si>
  <si>
    <t>在线开发能力</t>
  </si>
  <si>
    <t>工作流引擎</t>
  </si>
  <si>
    <t>消息组件</t>
  </si>
  <si>
    <t>定时任务组件</t>
  </si>
  <si>
    <t>日志组件</t>
  </si>
  <si>
    <t>视频组件</t>
  </si>
  <si>
    <t>系统升级数据库变更自动化升级组件</t>
  </si>
  <si>
    <t>微服务注册中心组件</t>
  </si>
  <si>
    <t>网关微服务组件</t>
  </si>
  <si>
    <t>流量防护组件</t>
  </si>
  <si>
    <t>监控组件</t>
  </si>
  <si>
    <t>移动端应用组件</t>
  </si>
  <si>
    <t>系统用户账号维护管理</t>
  </si>
  <si>
    <t>系统用户角色管理维护</t>
  </si>
  <si>
    <t>系统菜单权限维护管理</t>
  </si>
  <si>
    <t>系统租户维护管理</t>
  </si>
  <si>
    <t>系统部门维护管理</t>
  </si>
  <si>
    <t>系统职务维护管理</t>
  </si>
  <si>
    <t>系统字典数据维护管理</t>
  </si>
  <si>
    <t>系统通告管理</t>
  </si>
  <si>
    <t>日程计划管理</t>
  </si>
  <si>
    <t>工作台管理</t>
  </si>
  <si>
    <t>工业互联网+安全生产机理模型</t>
  </si>
  <si>
    <t>企业及园区预警分析模型</t>
  </si>
  <si>
    <t>企业园区预警分析指标</t>
  </si>
  <si>
    <t>企业综合风险预警</t>
  </si>
  <si>
    <t>企业园区评价记录</t>
  </si>
  <si>
    <t>园区风险预警</t>
  </si>
  <si>
    <t>园区风险评价记录</t>
  </si>
  <si>
    <t>重大危险源风险预警模型</t>
  </si>
  <si>
    <t>风险评估分析</t>
  </si>
  <si>
    <t>展示应用</t>
  </si>
  <si>
    <t>重大危险源风险评价记录</t>
  </si>
  <si>
    <t>信息发送</t>
  </si>
  <si>
    <t>核查</t>
  </si>
  <si>
    <t>反馈</t>
  </si>
  <si>
    <t>督办</t>
  </si>
  <si>
    <t>人员不安全行为识别技术模型</t>
  </si>
  <si>
    <t>第三方机构诚信评估模型</t>
  </si>
  <si>
    <t>人员诚信评估模型</t>
  </si>
  <si>
    <t>安全生产预警指数模型</t>
  </si>
  <si>
    <t>安全风险模型</t>
  </si>
  <si>
    <t>作业环境、异常状态识别分析模型</t>
  </si>
  <si>
    <t>风险监测预警模型</t>
  </si>
  <si>
    <t>风险特征模型</t>
  </si>
  <si>
    <t>园区风险预报警中心</t>
  </si>
  <si>
    <t>预报警模型</t>
  </si>
  <si>
    <t>企业预报警事件闭环处置</t>
  </si>
  <si>
    <t>园区预报警事件闭环处置</t>
  </si>
  <si>
    <t>物联网应用支撑</t>
  </si>
  <si>
    <t>监测总览</t>
  </si>
  <si>
    <t>引擎管理</t>
  </si>
  <si>
    <t>监测数据管理</t>
  </si>
  <si>
    <t>基础数据管理</t>
  </si>
  <si>
    <t>系统融合</t>
  </si>
  <si>
    <t>统一入口</t>
  </si>
  <si>
    <t>与原有智慧园区系统融合，数据共享交换</t>
  </si>
  <si>
    <t>统一大屏展示</t>
  </si>
  <si>
    <t>小计4</t>
  </si>
  <si>
    <t>五</t>
  </si>
  <si>
    <t>园区可视化</t>
  </si>
  <si>
    <t>综合态势一张图</t>
  </si>
  <si>
    <t>安全生产</t>
  </si>
  <si>
    <t>封闭管理</t>
  </si>
  <si>
    <t>任务管理</t>
  </si>
  <si>
    <t>安全一张图</t>
  </si>
  <si>
    <t>两重点一重大</t>
  </si>
  <si>
    <t>风险分级管控</t>
  </si>
  <si>
    <t>特殊作业</t>
  </si>
  <si>
    <t>任务管控</t>
  </si>
  <si>
    <t>应急一张图</t>
  </si>
  <si>
    <t>风险管理</t>
  </si>
  <si>
    <t>应急资源</t>
  </si>
  <si>
    <t>应急预案与演练</t>
  </si>
  <si>
    <t>封闭化一张图</t>
  </si>
  <si>
    <t>卡口管理</t>
  </si>
  <si>
    <t>危化品车辆管理</t>
  </si>
  <si>
    <t>安全防护</t>
  </si>
  <si>
    <t>危险品运输车辆停车场</t>
  </si>
  <si>
    <t>企业一张图</t>
  </si>
  <si>
    <t>综合管理</t>
  </si>
  <si>
    <t>管廊一张图</t>
  </si>
  <si>
    <t>管廊档案</t>
  </si>
  <si>
    <t>管廊监测</t>
  </si>
  <si>
    <t>小计5</t>
  </si>
  <si>
    <t>六</t>
  </si>
  <si>
    <t>在线监测</t>
  </si>
  <si>
    <t>实时数据</t>
  </si>
  <si>
    <t>历史数据</t>
  </si>
  <si>
    <t>气云成像</t>
  </si>
  <si>
    <t>预警预告</t>
  </si>
  <si>
    <t>阈值设置</t>
  </si>
  <si>
    <t>自动预警</t>
  </si>
  <si>
    <t>预警查询</t>
  </si>
  <si>
    <t>预警事件管理</t>
  </si>
  <si>
    <t>溯源与扩散模拟</t>
  </si>
  <si>
    <t>污染源溯源</t>
  </si>
  <si>
    <t>气体扩散溯源</t>
  </si>
  <si>
    <t>趋势分析</t>
  </si>
  <si>
    <t>均值分析</t>
  </si>
  <si>
    <t>分段分析</t>
  </si>
  <si>
    <t>气象分析</t>
  </si>
  <si>
    <t>小计6</t>
  </si>
  <si>
    <t>七</t>
  </si>
  <si>
    <t>公共管廊监测预警系统</t>
  </si>
  <si>
    <t>实时监测</t>
  </si>
  <si>
    <t>智能预警</t>
  </si>
  <si>
    <t>管廊巡检</t>
  </si>
  <si>
    <t>管廊巡检计划</t>
  </si>
  <si>
    <t>巡检问题跟踪</t>
  </si>
  <si>
    <t>数据汇聚</t>
  </si>
  <si>
    <t>数据实时更新</t>
  </si>
  <si>
    <t>小计7</t>
  </si>
  <si>
    <t>八</t>
  </si>
  <si>
    <t>数据管理</t>
  </si>
  <si>
    <t>异常报警</t>
  </si>
  <si>
    <t>数据对接-与水、电、燃气、热、污水相关系统对接，获取耗电量、耗水量、耗煤量、耗热量等信息</t>
  </si>
  <si>
    <t>小计8</t>
  </si>
  <si>
    <t>复用</t>
  </si>
  <si>
    <t>单价</t>
  </si>
  <si>
    <t>总价</t>
  </si>
  <si>
    <t>系数</t>
  </si>
  <si>
    <t>（元）</t>
  </si>
  <si>
    <t>（万元）</t>
  </si>
  <si>
    <r>
      <rPr>
        <sz val="12"/>
        <color rgb="FF000000"/>
        <rFont val="仿宋_GB2312"/>
        <charset val="134"/>
      </rPr>
      <t>“</t>
    </r>
    <r>
      <rPr>
        <sz val="12"/>
        <color rgb="FF000000"/>
        <rFont val="仿宋_GB2312"/>
        <charset val="134"/>
      </rPr>
      <t>禁限控</t>
    </r>
    <r>
      <rPr>
        <sz val="12"/>
        <color rgb="FF000000"/>
        <rFont val="Times New Roman"/>
        <charset val="134"/>
      </rPr>
      <t>”</t>
    </r>
    <r>
      <rPr>
        <sz val="12"/>
        <color rgb="FF000000"/>
        <rFont val="仿宋_GB2312"/>
        <charset val="134"/>
      </rPr>
      <t>目录</t>
    </r>
  </si>
  <si>
    <t>费用名称</t>
  </si>
  <si>
    <t>投资概算金额（万元）</t>
  </si>
  <si>
    <t>资金来源</t>
  </si>
  <si>
    <t>项目资金使用计划</t>
  </si>
  <si>
    <t>第一年</t>
  </si>
  <si>
    <t>第二年</t>
  </si>
  <si>
    <t>第三年</t>
  </si>
  <si>
    <t>总计：</t>
  </si>
  <si>
    <t>项目工程费</t>
  </si>
  <si>
    <t>中央财政补助资金</t>
  </si>
  <si>
    <t>地方财政资金</t>
  </si>
  <si>
    <t>运维内容</t>
  </si>
  <si>
    <t>项目直接建设费</t>
  </si>
  <si>
    <t>费率</t>
  </si>
  <si>
    <t>运行维护费（万元）</t>
  </si>
  <si>
    <t>宁夏平罗工业园区医药产业园精细化工产业园重大安全风险防控项目</t>
  </si>
  <si>
    <t>系统</t>
  </si>
  <si>
    <t>功能模块</t>
  </si>
  <si>
    <t>双重预防机制系统</t>
  </si>
  <si>
    <t>园区高精度电子地图数据</t>
  </si>
  <si>
    <t>园区空间业务数据普查整理</t>
  </si>
  <si>
    <t>倾斜摄影模型数据</t>
  </si>
  <si>
    <t>安全管理基础信息</t>
  </si>
  <si>
    <t>倾斜摄影模型矢量单体化数据</t>
  </si>
  <si>
    <t>园区正射影像数据</t>
  </si>
  <si>
    <t>园区实景三维模型数据</t>
  </si>
  <si>
    <t>重大危险源激光点云扫描及建模</t>
  </si>
  <si>
    <t>管廊孪生模型数据</t>
  </si>
  <si>
    <t>各类数据入库</t>
  </si>
  <si>
    <t>移动端</t>
  </si>
  <si>
    <t>一体化桌面GIS软件</t>
  </si>
  <si>
    <t>服务器GIS软件平台</t>
  </si>
  <si>
    <t>三维GIS开发平台</t>
  </si>
  <si>
    <t>通讯录</t>
  </si>
  <si>
    <r>
      <rPr>
        <sz val="12"/>
        <color rgb="FF000000"/>
        <rFont val="Times New Roman"/>
        <charset val="134"/>
      </rPr>
      <t>GIS</t>
    </r>
    <r>
      <rPr>
        <sz val="12"/>
        <color rgb="FF000000"/>
        <rFont val="仿宋_GB2312"/>
        <charset val="134"/>
      </rPr>
      <t>地理信息平台</t>
    </r>
  </si>
  <si>
    <t>有毒有害气体检测</t>
  </si>
  <si>
    <t>数据对接-与水、电、燃气、热、污水相关系统对接</t>
  </si>
  <si>
    <t>设备名称</t>
  </si>
  <si>
    <t>参数</t>
  </si>
  <si>
    <t>数量</t>
  </si>
  <si>
    <t>单价（万元）</t>
  </si>
  <si>
    <t>小计（万元）</t>
  </si>
  <si>
    <t>融合通信主机</t>
  </si>
  <si>
    <t>1.不低于19英寸标准机框安装
2.CPU：≥双核双线程，主频≥1.1GHz
2.支持G.711、G.729、G.723等主流编解码
3.不低于1000门用户注册
4.内置会议功能，支持不低于64方会议
5.内置基于SIP协议的核心软交换模块，含1条SIP中继License授权（1条含不低于30路并发数）
6.内置语音调度服务端，支持语音调度、调度会议、TTS通知等功能
7.具备通讯录统一管理功能，同时具备在线、离线、通话中、会议中、振铃、保持等状态</t>
  </si>
  <si>
    <t>台</t>
  </si>
  <si>
    <t>数字中继模块</t>
  </si>
  <si>
    <t>1.不低于2路E1数字中继接口板
2.支持NO.7、PRI、Q.sig信令
3.支持主从时钟设置
4.具备过压过流保护</t>
  </si>
  <si>
    <t>块</t>
  </si>
  <si>
    <t>音频接入模块</t>
  </si>
  <si>
    <t>1.不低于2路音频接口板
2.支持音频会议，调音台接入
3.支持广播音频输出
4.具备过压过流保护
5.支持主流协议的语音编解码</t>
  </si>
  <si>
    <t>短信服务模块</t>
  </si>
  <si>
    <t>1.不低于1路全网通短信接口板
2.支持短信收发，单条短信最大支持70个汉字（140个字符）
3.频率支持包含但不限于GSM850MHz/900MHz/1800MHz/1900MHz/CDMA20001X800MHz
4.含三年短信费</t>
  </si>
  <si>
    <t>无线接入网关</t>
  </si>
  <si>
    <t>1.不低于2路无线接入网关
2.支持PTT/AT指令集
3.支持VOX可配置语音延迟
4.具备发射时长保护，COR优先设置，过压过流保护
5.具备主流协议的语音编解码</t>
  </si>
  <si>
    <t>多媒体调度台</t>
  </si>
  <si>
    <t>1.不低于23英寸触摸屏操作台
2.支持不低于10点触控操作、全手势操作模式及全角度调节
3.含双手柄，双手柄采用不低于10.1英寸IPS触控屏，内置不低于800万像素，角度可调节高清摄像头
4.全频扬声器，支持WIFI、蓝牙、安卓操作系统</t>
  </si>
  <si>
    <t>桌面指挥终端</t>
  </si>
  <si>
    <t>1.含桌面指挥终端APP
2.不低于10英寸显示屏，像素不低于1280x800
3.具备不低于800万像素高清摄像头
4.含嵌入式手柄
5.具备SIP+PSTN双模通话功能，可实现点对点视频通话、语音通话
6.支持不低于2000条通讯录存储</t>
  </si>
  <si>
    <t>移动终端</t>
  </si>
  <si>
    <t>穿戴式单兵
1.处理器：不低于八核
2.不低于三摄像头，分辨率分别大于等于400万、1200万、200万。
3.网络类型：包括但不限于4G/5G全网通、蓝牙等
4.存储：不低于32G
5.屏幕尺寸：不低于3.0英寸
6.防爆等级优于等于：ExibIICT4Gb
7.支持北斗+GPS、wifi、蓝牙、红外夜视
8.支持一键录像、录音、拍照，配合软件平台支持POC对讲、视频实时回传、位置信息上传等功能</t>
  </si>
  <si>
    <t>融合通信调度软件</t>
  </si>
  <si>
    <t>视频服务</t>
  </si>
  <si>
    <t>1.支持H.264、MPEG、MPEG-4等视频格式；
2.支持不少于512路CIF或256路D1或128路720P或64路1080P视频流的转发、分发；支持iSCSI协议，支持IPSAN存储、NAS服务器存储；
3.支持CIF、4CIF、D1，720p、1080p多种分辨率；
4.具备视频调度功能，实现对接入的各类视频资源进行分类管理，包括视频终端列表、监控目录、收藏夹、播放历史、播放列表、点名组功能。</t>
  </si>
  <si>
    <t>项</t>
  </si>
  <si>
    <t>视频监控接入管理</t>
  </si>
  <si>
    <t>1.支持H.264、H.263、MPEG-4等编码格式；
2.支持国标GB/T28181协议，支持ONVIF协议；
3.支持多个监控平台的接入，前端接入不少于20000个摄像头；
4.支持主流厂商DVR、NVR、IPC的接入管理；支持非国标（GB28181）监控平台的接口；
5.可实现实时视音频点播、设备控制、设备信息查询、状态信息报送、历史音视频文件检索和回放等功能；
6.具备不少于20路H.265格式的1080P 30fps监控视频查看能力；
7.实现监控目录同步、查看监控画面、云台控制；实现把监控加入多方会场，可推送视频画面到会场中。</t>
  </si>
  <si>
    <t>智能终端接入管理</t>
  </si>
  <si>
    <t>1.支持手机、智能终端接入数不少于500门；
2.支持不低于128路并发语音通话，支持不低于64路D1并发视频通话；
3.具有语音呼叫、视频通话、视频监控等功能；
4.内置SBC，具备NAT穿越、拓扑隐藏功能，支持终端在NAT或3G/4G网络下使用；
5.具备智能手机接入能力，在智能手机上安装单兵移动App，实现音视频呼叫，接收/发送富媒体消息，查看智能手机实时位置，呼叫智能手机入会功能；
6.具备穿戴式单兵接入能力，对穿戴式单兵进行统一接入管理，实现音视频呼叫、呼叫穿戴式单兵入会，云眼查看，查看穿戴式单兵实时位置功能。</t>
  </si>
  <si>
    <t>录音业务</t>
  </si>
  <si>
    <t>1.支持两种录音方式：手动录音、自动录音；
2.支持不低于16路录音并发，配置不低于16路录音并发数；
3.支持WEB方式查询录音记录，应可根据主叫号码/被叫号码/日期等信息进行录音查询；应支持对录音记录进行播放、下载等管理操作；
4.具备录音功能，能够对系统内发起的语音通话、多方语音会议进行录音，录音文件以WAV格式存储。</t>
  </si>
  <si>
    <t>录像业务</t>
  </si>
  <si>
    <t>1.支持手动、自动两种录像方式；
2.支持分辨率QCIF，CIF，4CIF，720P等视频格式的录像、存储以及回放；
3.支持WEB方式查询录像记录；
4.支持不低于32路录像并发，配置不低于4路录像并发数。</t>
  </si>
  <si>
    <t>视频会议互联接口</t>
  </si>
  <si>
    <t>1.支持基于SIP协议/H.323协议/采用背靠背方式，与视频会议系统互联，实现音频会场互通；
2.支持音视频呼叫视频会议终端，呼叫视频会议终端入会可接收/推送音视频画面；支持在视频会议系统呼叫融合通信下的终端入会。</t>
  </si>
  <si>
    <t>无人机对接接口</t>
  </si>
  <si>
    <t>通过GB28181协议或RTMP直播流方式对接</t>
  </si>
  <si>
    <t>第三方业务开发接口</t>
  </si>
  <si>
    <t>1.具备系统功能接口，支撑第三方业务系统实现通信调度功能，包括实现语音呼叫、视频呼叫、组呼、组呼通知、点名、创建会场、录音录像等通信功能；
2.实现短信收发、传真收发等数据功能，实现定位与轨迹获取功能。</t>
  </si>
  <si>
    <t>移动端应用开发接口</t>
  </si>
  <si>
    <t>1.提供多种类型的APP开发接口；
2.提供SDK开发包（Aar）供第三方APP调用，实现通讯录、音视频通话、多方会议功能；
3.提供SDK开发包带界面接口供第三方APP调用，实现通讯录、多媒体消息、音视频通话、多方会议、视频点播等功能；
4.提供intent调用开发接口，第三方可通过调用单兵APP，实现多媒体消息、音视频通话、POC对讲、多方会议、视频点播等功能。</t>
  </si>
  <si>
    <t>合计1</t>
  </si>
  <si>
    <t>应用网关</t>
  </si>
  <si>
    <t>国产化设备
1.CPU：核数≥24核，主频≥2.2GHz
2.内存：配置≥128G DDR4，≥16根内存插槽
3.硬盘：配置≥2块2TB 10K SAS硬盘；最高可选支持12块3.5英寸(兼容2.5英寸)热插拔SATA/SAS硬盘，可选支持2块后置2.5英寸热插拔SATA/SAS硬盘;
4.阵列卡：配置SAS_HBA卡（支持且不限于RAID 0/1/10） ;
5.PCIE扩展：支持≥6个PCIe扩展插槽；
6.网口：≥2个千兆电口，支持配置10GbE、 SFP+等多种网络接口；
7.其他接口：≥1个千兆RJ-45管理接口，≥4个USB 3.0接口，≥1个VGA口；</t>
  </si>
  <si>
    <t>AI模型管理</t>
  </si>
  <si>
    <t>1.支持报警事件接收、事件处理、事件联动、事件检索能力，支持场景化的事件联动应用，报警事件产生时，可以通过多种方式、多种联动场景提醒安保人员，联动方式包括且不限于视频弹窗、视频上墙、录像联动、云台联动、抓图联动、门禁反控联动等。
2.支持各类资源图上展示及控制操作，在地图上可展示各类资源点的地理位置，通过接收资源点报警事件，实现报警信息可视化展示。
3.支持视频管理服务，支持编码设备通过网络SDK协议、GB28181协议、ONVIF协议等接入平台，实现视频预览、录像回放、视频上墙、视频事件监测服务能力。
4.支持设备网络管理应用，对接入平台的视频设备进行在线巡检，及时发现故障设备和掉线设备。
5.提供视频点位联网服务能力，用于平台域间视频联网，基于视频通用标准协议（GB/T28181-2011,GB/T28181-2016）与外域平台互联互通，实现平台视频资源点位推送等操作控制。下级平台推送到本级平台视频点位路数控制
6.支持融合接入多种门禁设备。
7.支持融合接入多种出入口道闸设备。
8.支持融合接入园区内道路上行驶车辆的抓拍识别，提供车辆布防能力和车辆行驶路线信息。
9.支持车辆违规管控，提供违规提醒、违规处置应用： 
10.支持通过前后端分析设备对抓拍图片进行比对分析，实现人脸自动识别。
11.支持通过前端视频和后端比对分析设备对人体、车辆抓拍图片进行分析，以提供智能检索服务的能力。
12.支持实时视频/录像文件结构化分析，利旧已有视频资源，针对实时、历史视频数据进行智能结构化分析。
13.提供视频智能分析模型管理、模型下发、智能分析配置、抓图计划配置。</t>
  </si>
  <si>
    <t>套</t>
  </si>
  <si>
    <t>智能分析</t>
  </si>
  <si>
    <t>国产化设备
1.≥2个HDMI，≥1个VGA
2.≥支持满配12TB硬盘（总容量支持扩展至≥288TB）
3.≥4个10M/100M/1000Mbps网口
4.≥2个USB2.0接口、≥1个USB3.0接口、≥1个eSATA接口、≥报警IO接口：≥16路报警输入，≥8路报警输出
5.输入带宽：≥768Mbps、输出带宽：≥512Mbps
★6.接入能力：≥256路H.264、H.265格式高清码流接入，解码能力：支持≥20×1080P
包括且不限于人脸识别、人数统计、安全帽反光衣、人员倒地、人员聚集、在离岗、睡岗（趴睡）、玩手机、人数异常、人员滞留、烟雾、火点分析等；
7.≥16个GPU,单个GPU支持并发分析大于等于4路400万视频流。</t>
  </si>
  <si>
    <t>合计2</t>
  </si>
  <si>
    <t>3公里热成像双光谱云台</t>
  </si>
  <si>
    <r>
      <rPr>
        <sz val="12"/>
        <color theme="1"/>
        <rFont val="仿宋_GB2312"/>
        <charset val="134"/>
      </rPr>
      <t>1.可见光镜头：≥180mm，监控半径：≥3公里，热成像镜头：≥25mm；
2.摄像头旋转方式：水平0</t>
    </r>
    <r>
      <rPr>
        <sz val="12"/>
        <color theme="1"/>
        <rFont val="Calibri"/>
        <charset val="134"/>
      </rPr>
      <t>°</t>
    </r>
    <r>
      <rPr>
        <sz val="12"/>
        <color theme="1"/>
        <rFont val="仿宋_GB2312"/>
        <charset val="134"/>
      </rPr>
      <t>～330</t>
    </r>
    <r>
      <rPr>
        <sz val="12"/>
        <color theme="1"/>
        <rFont val="Calibri"/>
        <charset val="134"/>
      </rPr>
      <t>°</t>
    </r>
    <r>
      <rPr>
        <sz val="12"/>
        <color theme="1"/>
        <rFont val="仿宋_GB2312"/>
        <charset val="134"/>
      </rPr>
      <t>连续旋转；俯仰角度优于等于：－90</t>
    </r>
    <r>
      <rPr>
        <sz val="12"/>
        <color theme="1"/>
        <rFont val="Calibri"/>
        <charset val="134"/>
      </rPr>
      <t>°</t>
    </r>
    <r>
      <rPr>
        <sz val="12"/>
        <color theme="1"/>
        <rFont val="仿宋_GB2312"/>
        <charset val="134"/>
      </rPr>
      <t>～＋40</t>
    </r>
    <r>
      <rPr>
        <sz val="12"/>
        <color theme="1"/>
        <rFont val="Calibri"/>
        <charset val="134"/>
      </rPr>
      <t>°</t>
    </r>
    <r>
      <rPr>
        <sz val="12"/>
        <color theme="1"/>
        <rFont val="仿宋_GB2312"/>
        <charset val="134"/>
      </rPr>
      <t>；
3.支持光学透雾和算法透雾；支持电子防抖；
4.防护等级：≥IP67；摄像设备肉眼可视距离≥3KM，烟雾探测≥3KM；含智能网络可见光摄像机、红外热成像仪、360</t>
    </r>
    <r>
      <rPr>
        <sz val="12"/>
        <color theme="1"/>
        <rFont val="Calibri"/>
        <charset val="134"/>
      </rPr>
      <t>°</t>
    </r>
    <r>
      <rPr>
        <sz val="12"/>
        <color theme="1"/>
        <rFont val="仿宋_GB2312"/>
        <charset val="134"/>
      </rPr>
      <t>旋转中载云台；支持设置≥100处区域标签。支持激光补光：补光有效距离不小于800m；
5.支持低温加热启动、镜头加热及除冰等功能；支持热成像目标检测，可见光联动跟随；≥1个RJ45网络接口、≥7路报警输入、≥2路报警输出、≥1路音频输入、≥1路音频输出、≥1个CVBS模拟视频输出接口、≥1个RS485接口;
6.热成像视频图像：当监控场景内存在非火点等热源时，不应触发报警；支持最大放大倍数为不低于30倍；具有集成智能火点算法和可见光深度学习火点误报过滤算法设置选项，实现烟火检测、行为分析等智能应用。</t>
    </r>
  </si>
  <si>
    <t>5公里热成像双光谱云台</t>
  </si>
  <si>
    <r>
      <rPr>
        <sz val="12"/>
        <color theme="1"/>
        <rFont val="仿宋_GB2312"/>
        <charset val="134"/>
      </rPr>
      <t>1.可见光镜头：≥6-336mmmm，监控半径：≥5公里，热成像镜头：≥100 mm；
2.摄像头旋转方式：水平0</t>
    </r>
    <r>
      <rPr>
        <sz val="12"/>
        <color theme="1"/>
        <rFont val="Calibri"/>
        <charset val="134"/>
      </rPr>
      <t>°</t>
    </r>
    <r>
      <rPr>
        <sz val="12"/>
        <color theme="1"/>
        <rFont val="仿宋_GB2312"/>
        <charset val="134"/>
      </rPr>
      <t>～330</t>
    </r>
    <r>
      <rPr>
        <sz val="12"/>
        <color theme="1"/>
        <rFont val="Calibri"/>
        <charset val="134"/>
      </rPr>
      <t>°</t>
    </r>
    <r>
      <rPr>
        <sz val="12"/>
        <color theme="1"/>
        <rFont val="仿宋_GB2312"/>
        <charset val="134"/>
      </rPr>
      <t>连续旋转；俯仰角度优于等于：－90</t>
    </r>
    <r>
      <rPr>
        <sz val="12"/>
        <color theme="1"/>
        <rFont val="Calibri"/>
        <charset val="134"/>
      </rPr>
      <t>°</t>
    </r>
    <r>
      <rPr>
        <sz val="12"/>
        <color theme="1"/>
        <rFont val="仿宋_GB2312"/>
        <charset val="134"/>
      </rPr>
      <t>～＋40</t>
    </r>
    <r>
      <rPr>
        <sz val="12"/>
        <color theme="1"/>
        <rFont val="Calibri"/>
        <charset val="134"/>
      </rPr>
      <t>°</t>
    </r>
    <r>
      <rPr>
        <sz val="12"/>
        <color theme="1"/>
        <rFont val="仿宋_GB2312"/>
        <charset val="134"/>
      </rPr>
      <t>；
3.支持光学透雾和算法透雾；支持电子防抖；
4.防护等级：≥IP67；摄像设备肉眼可视距离≥5KM，烟雾探测≥5KM；含智能网络可见光摄像机、红外热成像仪、360</t>
    </r>
    <r>
      <rPr>
        <sz val="12"/>
        <color theme="1"/>
        <rFont val="Calibri"/>
        <charset val="134"/>
      </rPr>
      <t>°</t>
    </r>
    <r>
      <rPr>
        <sz val="12"/>
        <color theme="1"/>
        <rFont val="仿宋_GB2312"/>
        <charset val="134"/>
      </rPr>
      <t>旋转中载云台；支持设置≥100处区域标签。支持激光补光：补光有效距离不小于800m；
5.支持低温加热启动、镜头加热及除冰等功能；支持热成像目标检测，可见光联动跟随；≥1个RJ45网络接口、≥7路报警输入、≥2路报警输出、≥1路音频输入、≥1路音频输出、≥1个CVBS模拟视频输出接口、≥1个RS485接口;
6.热成像视频图像：当监控场景内存在非火点等热源时，不应触发报警；支持最大放大倍数为不低于30倍；具有集成智能火点算法和可见光深度学习火点误报过滤算法设置选项，实现烟火检测、行为分析等智能应用。</t>
    </r>
  </si>
  <si>
    <t>塔租</t>
  </si>
  <si>
    <t>含铁塔租赁费、设备电费</t>
  </si>
  <si>
    <t>合计3</t>
  </si>
  <si>
    <t>无人机（含挂载）</t>
  </si>
  <si>
    <r>
      <rPr>
        <sz val="11"/>
        <color theme="1"/>
        <rFont val="仿宋_GB2312"/>
        <charset val="134"/>
      </rPr>
      <t>1.最大起飞重量≥4000g；
2.工作频率：2.4000-2.4835 GHz；5.725-5.850 GHz，支持 RTK 定位；
3.最大上升速度≥6 m/s，最大下降速度（垂直）≥5m/s，最大水平飞行速度≥23m/s，最大可承受风速≥12m/s；
4.最大飞行时间≥40min，
5.云台安装方式：角度抖动量:≤</t>
    </r>
    <r>
      <rPr>
        <sz val="11"/>
        <color theme="1"/>
        <rFont val="Calibri"/>
        <charset val="134"/>
      </rPr>
      <t>±</t>
    </r>
    <r>
      <rPr>
        <sz val="11"/>
        <color theme="1"/>
        <rFont val="仿宋_GB2312"/>
        <charset val="134"/>
      </rPr>
      <t>0.01</t>
    </r>
    <r>
      <rPr>
        <sz val="11"/>
        <color theme="1"/>
        <rFont val="Calibri"/>
        <charset val="134"/>
      </rPr>
      <t>°</t>
    </r>
    <r>
      <rPr>
        <sz val="11"/>
        <color theme="1"/>
        <rFont val="仿宋_GB2312"/>
        <charset val="134"/>
      </rPr>
      <t>；可控转动范围：平移：≥</t>
    </r>
    <r>
      <rPr>
        <sz val="11"/>
        <color theme="1"/>
        <rFont val="Calibri"/>
        <charset val="134"/>
      </rPr>
      <t>±</t>
    </r>
    <r>
      <rPr>
        <sz val="11"/>
        <color theme="1"/>
        <rFont val="仿宋_GB2312"/>
        <charset val="134"/>
      </rPr>
      <t>90</t>
    </r>
    <r>
      <rPr>
        <sz val="11"/>
        <color theme="1"/>
        <rFont val="Calibri"/>
        <charset val="134"/>
      </rPr>
      <t>°</t>
    </r>
    <r>
      <rPr>
        <sz val="11"/>
        <color theme="1"/>
        <rFont val="仿宋_GB2312"/>
        <charset val="134"/>
      </rPr>
      <t>，俯仰优于等于：-120</t>
    </r>
    <r>
      <rPr>
        <sz val="11"/>
        <color theme="1"/>
        <rFont val="Calibri"/>
        <charset val="134"/>
      </rPr>
      <t>°</t>
    </r>
    <r>
      <rPr>
        <sz val="11"/>
        <color theme="1"/>
        <rFont val="仿宋_GB2312"/>
        <charset val="134"/>
      </rPr>
      <t>至+45</t>
    </r>
    <r>
      <rPr>
        <sz val="11"/>
        <color theme="1"/>
        <rFont val="Calibri"/>
        <charset val="134"/>
      </rPr>
      <t>°</t>
    </r>
    <r>
      <rPr>
        <sz val="11"/>
        <color theme="1"/>
        <rFont val="仿宋_GB2312"/>
        <charset val="134"/>
      </rPr>
      <t>；
6.IP 防护等级≥IP55；
7.广角相机：视角：≥80</t>
    </r>
    <r>
      <rPr>
        <sz val="11"/>
        <color theme="1"/>
        <rFont val="Calibri"/>
        <charset val="134"/>
      </rPr>
      <t xml:space="preserve">°        </t>
    </r>
    <r>
      <rPr>
        <sz val="11"/>
        <color theme="1"/>
        <rFont val="仿宋_GB2312"/>
        <charset val="134"/>
      </rPr>
      <t>1/2'' CMOS 传感器 ≥1200 万
8.变焦相机：1/2'' CMOS 传感器≥ 4800 万有效像素，至少5 倍-16 倍 光学变焦 
9.红外相机：热成像传感器；焦距：≥9 mm；红外测温精度：</t>
    </r>
    <r>
      <rPr>
        <sz val="11"/>
        <color theme="1"/>
        <rFont val="Calibri"/>
        <charset val="134"/>
      </rPr>
      <t>±</t>
    </r>
    <r>
      <rPr>
        <sz val="11"/>
        <color theme="1"/>
        <rFont val="仿宋_GB2312"/>
        <charset val="134"/>
      </rPr>
      <t>2%
10.障碍物感知范围≥0.6m；
11.最大信号有效距离（无干扰、无遮挡）:8 km（SRRC）  
12.含两组无人机智能电池，电池容量≥5800 mAh，使用智能充电电池箱时，两块电池充电时长≤50分钟
13.含喊话探照一体机。喊话器声压：≥120dB；50m处中心光照度：≥25lux</t>
    </r>
    <r>
      <rPr>
        <sz val="11"/>
        <color theme="1"/>
        <rFont val="Segoe UI Symbol"/>
        <charset val="134"/>
      </rPr>
      <t xml:space="preserve">
</t>
    </r>
    <r>
      <rPr>
        <sz val="11"/>
        <color theme="1"/>
        <rFont val="仿宋_GB2312"/>
        <charset val="134"/>
      </rPr>
      <t>14.含无人机的三责险、机损险、含驾驶员培训和无人机培训</t>
    </r>
  </si>
  <si>
    <t>降级。</t>
  </si>
  <si>
    <t>移动防爆布控球</t>
  </si>
  <si>
    <r>
      <rPr>
        <sz val="11"/>
        <color theme="1"/>
        <rFont val="仿宋_GB2312"/>
        <charset val="134"/>
      </rPr>
      <t>1.防爆等级为Ex db ibⅡC T6 Gb；Ex ib tb ⅢC T80</t>
    </r>
    <r>
      <rPr>
        <sz val="11"/>
        <color theme="1"/>
        <rFont val="Calibri"/>
        <charset val="134"/>
      </rPr>
      <t>°C Db</t>
    </r>
    <r>
      <rPr>
        <sz val="11"/>
        <color theme="1"/>
        <rFont val="仿宋_GB2312"/>
        <charset val="134"/>
      </rPr>
      <t>；
2.分辨率：≥1920×1080P
3.视频压缩标准：H.264；H.265；MJPEG
4.布控球支持水平旋转范围：≥360度连续旋转，垂直旋转范围优于等于： -20</t>
    </r>
    <r>
      <rPr>
        <sz val="11"/>
        <color theme="1"/>
        <rFont val="Calibri"/>
        <charset val="134"/>
      </rPr>
      <t>°</t>
    </r>
    <r>
      <rPr>
        <sz val="11"/>
        <color theme="1"/>
        <rFont val="仿宋_GB2312"/>
        <charset val="134"/>
      </rPr>
      <t xml:space="preserve"> - 90</t>
    </r>
    <r>
      <rPr>
        <sz val="11"/>
        <color theme="1"/>
        <rFont val="Calibri"/>
        <charset val="134"/>
      </rPr>
      <t>°</t>
    </r>
    <r>
      <rPr>
        <sz val="11"/>
        <color theme="1"/>
        <rFont val="仿宋_GB2312"/>
        <charset val="134"/>
      </rPr>
      <t xml:space="preserve">
5.低照度 彩色：≤0.001lx(F=1.6 AGC ON)，黑白：≤0.0001lx(F=1.6,AGC ON)
6.光学变倍不小于30倍，数字变倍不小于16倍
7.使用内置电池供电时，设备正常运行≥14小时
8.支持安全帽检测、支持人数统计功能、支持区域入侵报警功能、可在web端和手机客户端接收离岗监测报警、具有电子防抖功能、支持5G全网通、具备北斗定位功能；</t>
    </r>
  </si>
  <si>
    <t>合计4</t>
  </si>
  <si>
    <t>下一代防火墙</t>
  </si>
  <si>
    <t>国产化设备
1.内存≥16G，硬盘容量≥128G SSD，电源：冗余电源，接口：千兆电口≥6个 万兆光口SFP+≥2个。
★2.网络层吞吐量≥20G，应用层吞吐量≥18G，并发连接数≥800万，HTTP新建连接数≥16万。
3.支持ftp协议命令控制功能；配备安全策略管理和审计功能；支持策略路由；具备账号威胁检测能力；内置≥10000种漏洞规则，同时支持查询漏洞特征信息，支持用户自定义IPS规则；支持安全策略有效性分析功能。
4.支持3年免费病毒库更新服务。</t>
  </si>
  <si>
    <t>视频网防火墙</t>
  </si>
  <si>
    <t>国产化设备
1.内存≥16G，硬盘容量≥128G SSD，电源：冗余电源，接口：千兆电口≥6个。万兆光口≥2个
★2.网络层吞吐量≥20G，应用层吞吐量≥15G，并发连接数≥800万，HTTP新建连接数≥16万。
3.支持链路连通性检查功能。
4.支持识别IT、OT、IoT混合资产，获取产品信息。
5.支持视频协议准入。
6.支持管理员双因素认证功能。
7.支持被动监测和主动扫描两种资产识别方式。
8.支持3年免费病毒库更新服务。</t>
  </si>
  <si>
    <t>园区网闸</t>
  </si>
  <si>
    <t>国产化设备
1.物理接口：≥ 12个10/100/1000M BASE-TX接口，≥4个扩展插槽、≥4个USB3.0接口；
★2.系统性能：并发连接数≥100万、系统延时&lt;1ms、最大吞吐量≥4Gbps；
3.支持接口冗余模式设置；
4.支持异构文件交换功能；
5.视频交换：支持视频流多机负载均衡；
6.支持主流数据库的同步；
7.支持数据隔离交换;</t>
  </si>
  <si>
    <t>上网行为管理</t>
  </si>
  <si>
    <t>国产化设备
1.内存≥8G，硬盘容量≥960G SSD，接口：千兆电口≥6个；
2.网络层吞吐量≥3.6Gb，应用层吞吐量≥450Mb，带宽性能≥300Mb，每秒新建连接数≥4000，最大并发连接数≥150000；
3.支持管理员权限分配；
4.提供DNS透明代理能力；
5.提供园区网内的应用控制能力；
6.支持内置海量预分类的URL地址库；</t>
  </si>
  <si>
    <t>入侵防御系统</t>
  </si>
  <si>
    <t>国产化设备
1.内存≥8G，硬盘容量≥128G SSD，接口：千兆电口≥6个，万兆光口≥2个。
2.网络层吞吐量≥10G，应用层吞吐量≥4G，并发连接数≥400万，HTTP新建连接数≥10万。
3.支持静态路由、策略路由和多播路由协议，并支持BGP、RIP、OSPF等动态路由协议。
4.针对工业园区人员访问站应用的控制，对≥千种应用进行识别和控制。
5.支持ftp协议命令控制功能。
6.支持进行深度检测与防护。
7.配备安全策略管理和审计功能。
8.支持对当前压缩病毒文件进行检测和拦截。
9.支持IP地址、用户、应用、时间等维度进行流量控制策略设置。
10.支持3年免费病毒库更新服务。</t>
  </si>
  <si>
    <t>合计5</t>
  </si>
  <si>
    <t>单点气体传感器</t>
  </si>
  <si>
    <t>1.监测项目：硫化氢、氨气、氯气、氯化氢、氟化氢、TVOC、SO2、NO2、二硫化碳、一氧化碳、温度、湿度、风向、风速、压力；
3.采样方式：泵吸式，无刷隔膜泵
4.流量控制方式：动态PID流量控制
5.传感器类型 ：PID/EC/NDIR
6.传感器搭载量：≥12种
7.显示方式：≥7寸电容式触摸屏；
8.具备声光报警功能，报警误差≤0.5%
9.气体因子 分辨率 响应时间
H2S：分辨率:≤0.01ppm、响应时间:≤30S
NH3：分辨率:≤0.01ppm、响应时间:≤60S
CL2：分辨率:≤0.01ppm、响应时间:≤60S
HCL：分辨率:≤0.01ppm、响应时间:≤90S
HF：分辨率:≤0.01ppm、响应时间:≤90S
TVOC：分辨率:≤1ppb、响应时间:≤10S
SO2：分辨率:≤0.01ppm、响应时间:≤60S
NO2：分辨率:≤0.01ppm、响应时间:≤60S
CS2：分辨率:≤0.01ppm、响应时间:≤60S
CO：分辨率:≤0.01ppm、响应时间:≤30S
10.防护等级：不低于IP66
★11.防爆等级：Ex db IIBT6/Ex db IIBT4
12.电源保护：配置漏电保护器和防雷模块
13.通讯方式包括且不限于：485/4G,支持一点多传，含流量卡</t>
  </si>
  <si>
    <t>气云光谱成像气体监测设备</t>
  </si>
  <si>
    <t>傅里叶红外气体分析仪</t>
  </si>
  <si>
    <r>
      <rPr>
        <sz val="12"/>
        <color theme="1"/>
        <rFont val="仿宋_GB2312"/>
        <charset val="134"/>
      </rPr>
      <t>1.测量模式：傅里叶红外被动遥测扫描成像；
2.最大测量距离：≥3km
3.测量物质种类：≥400提供光谱数据库文件，包括：≥无机污染物：臭氧、氨气、硫氮碳氧化物等无机污染物；VOC：苯系物（苯、甲苯、二甲苯等）、卤代烃、硝基苯、烷烯炔烃、酯（乙酸乙酯）、酚、醛、酮（丙酮）类等；
4.测量范围优于等于：云台水平360</t>
    </r>
    <r>
      <rPr>
        <sz val="12"/>
        <color theme="1"/>
        <rFont val="Calibri"/>
        <charset val="134"/>
      </rPr>
      <t>°</t>
    </r>
    <r>
      <rPr>
        <sz val="12"/>
        <color theme="1"/>
        <rFont val="仿宋_GB2312"/>
        <charset val="134"/>
      </rPr>
      <t>+俯仰180</t>
    </r>
    <r>
      <rPr>
        <sz val="12"/>
        <color theme="1"/>
        <rFont val="Calibri"/>
        <charset val="134"/>
      </rPr>
      <t>°</t>
    </r>
    <r>
      <rPr>
        <sz val="12"/>
        <color theme="1"/>
        <rFont val="仿宋_GB2312"/>
        <charset val="134"/>
      </rPr>
      <t>，对准方向360度范围自由选取；
5.图像呈现方式：呈现可见和红外叠加的视频图像，测量气体浓度在图像动态描绘；
★6.最快扫描速率（响应时间）：≤1s/点
7.波数范围/cm-1：包括且不限于600-1500
8.测量误差：≤</t>
    </r>
    <r>
      <rPr>
        <sz val="12"/>
        <color theme="1"/>
        <rFont val="Calibri"/>
        <charset val="134"/>
      </rPr>
      <t>±</t>
    </r>
    <r>
      <rPr>
        <sz val="12"/>
        <color theme="1"/>
        <rFont val="仿宋_GB2312"/>
        <charset val="134"/>
      </rPr>
      <t>5%
9.运行模式：无人值守自动巡航+人工操作动态扫描双模式；
10.工作温度：环境温度在（-10-55）℃范围
11.可见摄像头：微光夜视可见光摄像头，分辨率≥1920×1080；
12.防爆等级:Ex db pxb IIC T4 Gb/Ex db IIB T4 Gb
13.防护等级不低于IP65</t>
    </r>
  </si>
  <si>
    <t>分析软件</t>
  </si>
  <si>
    <t>1.光谱库：内置可测量气体的标准光谱库；
2.气体检测：根据检测气体的指纹特征谱，可同时检测≥60种气体；
3.数据分析：基于化学计量学算法，根据红外光谱，定性鉴别、定量分析目标区域的多种气体浓度分布；
4.软件显示：具有检测区域气体趋势分布显示功能、具有仪器状态及实时数据显示功能、具有报警信息显示功能、具有系统及仪器历史运行状态显示功能；
5.数据显示：可显示测量不同气体成分、含量、置信度，综合分析历史趋势和数据统计，检测界面可同步显示气象五参数信息；可在检测同时实时调取红外吸收谱图、气体趋势图等多种信息；
6.软件显示界面同步显示气象五参信息；</t>
  </si>
  <si>
    <t>一体式机柜</t>
  </si>
  <si>
    <t>根据设备及现场情况定制尺寸，材质采用镀锌钢板喷塑，箱体板厚度≥1.0mm。</t>
  </si>
  <si>
    <t>气象五参数</t>
  </si>
  <si>
    <r>
      <rPr>
        <sz val="12"/>
        <color theme="1"/>
        <rFont val="仿宋_GB2312"/>
        <charset val="134"/>
      </rPr>
      <t>风速  风速区间:包括且不限于0节到78节(0MPH到90MPH,0m/s到40m/s)；风速分辨率：≤0.1knot(0.1MPH,0.1m/s);
风向  风向范围区间:包括且不限于0到360</t>
    </r>
    <r>
      <rPr>
        <sz val="12"/>
        <color theme="1"/>
        <rFont val="Calibri"/>
        <charset val="134"/>
      </rPr>
      <t>°</t>
    </r>
    <r>
      <rPr>
        <sz val="12"/>
        <color theme="1"/>
        <rFont val="仿宋_GB2312"/>
        <charset val="134"/>
      </rPr>
      <t>；方向分辨率：≤0.1</t>
    </r>
    <r>
      <rPr>
        <sz val="12"/>
        <color theme="1"/>
        <rFont val="Calibri"/>
        <charset val="134"/>
      </rPr>
      <t>°</t>
    </r>
    <r>
      <rPr>
        <sz val="12"/>
        <color theme="1"/>
        <rFont val="仿宋_GB2312"/>
        <charset val="134"/>
      </rPr>
      <t>；
温度  空气温度范围:包括且不限于-40℃到55℃；空气温度分辨率：≤0.1℃；空气温度精度：</t>
    </r>
    <r>
      <rPr>
        <sz val="12"/>
        <color theme="1"/>
        <rFont val="Calibri"/>
        <charset val="134"/>
      </rPr>
      <t>±</t>
    </r>
    <r>
      <rPr>
        <sz val="12"/>
        <color theme="1"/>
        <rFont val="仿宋_GB2312"/>
        <charset val="134"/>
      </rPr>
      <t>1.1</t>
    </r>
    <r>
      <rPr>
        <sz val="12"/>
        <color theme="1"/>
        <rFont val="Segoe UI Symbol"/>
        <charset val="134"/>
      </rPr>
      <t>℃</t>
    </r>
    <r>
      <rPr>
        <sz val="12"/>
        <color theme="1"/>
        <rFont val="仿宋_GB2312"/>
        <charset val="134"/>
      </rPr>
      <t>@＞4knots;
大气压   气压范围:包括且不限于300mbar至1100mbar；气压分辨率:≤ 0.1mbar；气压精度：</t>
    </r>
    <r>
      <rPr>
        <sz val="12"/>
        <color theme="1"/>
        <rFont val="Calibri"/>
        <charset val="134"/>
      </rPr>
      <t>±</t>
    </r>
    <r>
      <rPr>
        <sz val="12"/>
        <color theme="1"/>
        <rFont val="仿宋_GB2312"/>
        <charset val="134"/>
      </rPr>
      <t>1mbar;
湿度   相对湿度范围：包括且不限于10%至95%RH;相对湿度精度：</t>
    </r>
    <r>
      <rPr>
        <sz val="12"/>
        <color theme="1"/>
        <rFont val="Calibri"/>
        <charset val="134"/>
      </rPr>
      <t>±</t>
    </r>
    <r>
      <rPr>
        <sz val="12"/>
        <color theme="1"/>
        <rFont val="仿宋_GB2312"/>
        <charset val="134"/>
      </rPr>
      <t>5% units RH</t>
    </r>
  </si>
  <si>
    <t>便携式多参数气体检测仪（防爆）</t>
  </si>
  <si>
    <r>
      <rPr>
        <sz val="12"/>
        <color theme="1"/>
        <rFont val="仿宋_GB2312"/>
        <charset val="134"/>
      </rPr>
      <t>★1.用于便携式快速检测氨气（NH3）、二氧化硫（SO2）、挥发性有机物(TVOC)、氯气（CL2）、二氧化氮、二氧化碳、一氧化碳、可燃气体、硫化氢、一氧化氮、臭氧、氯化氢、甲醛、氟化氢、氟气、乙醇等16种以上气体浓度，可以检测管道中或受限空间、大气环境中的气体浓度。
2.进气方式：泵吸式，流量自动调节；
3.主界面支持显示设备运行状态（正常、报警、故障等状态信息）；
4.设备配置高性能锂电池，电池容量不小于6000mAh
5.工作温湿度优于等于：-10-45℃，10%~90%RH
6.工作电源：220V AC 内置锂电池
7.防爆等级：不低于Ex d ib IIC T4 Gb/ Ex db IIB T4 Gb
8.防护等级：不低于IP65。
9.二氧化氮：分辨率:≤0.01</t>
    </r>
    <r>
      <rPr>
        <sz val="12"/>
        <color theme="1"/>
        <rFont val="Calibri"/>
        <charset val="134"/>
      </rPr>
      <t>μ</t>
    </r>
    <r>
      <rPr>
        <sz val="12"/>
        <color theme="1"/>
        <rFont val="仿宋_GB2312"/>
        <charset val="134"/>
      </rPr>
      <t>mol/mol
二氧化碳：分辨率:≤0.01% vol
一氧化碳：分辨率:≤0.1</t>
    </r>
    <r>
      <rPr>
        <sz val="12"/>
        <color theme="1"/>
        <rFont val="Calibri"/>
        <charset val="134"/>
      </rPr>
      <t>μ</t>
    </r>
    <r>
      <rPr>
        <sz val="12"/>
        <color theme="1"/>
        <rFont val="仿宋_GB2312"/>
        <charset val="134"/>
      </rPr>
      <t>mol/mol
氨气：分辨率:≤0.1</t>
    </r>
    <r>
      <rPr>
        <sz val="12"/>
        <color theme="1"/>
        <rFont val="Calibri"/>
        <charset val="134"/>
      </rPr>
      <t>μ</t>
    </r>
    <r>
      <rPr>
        <sz val="12"/>
        <color theme="1"/>
        <rFont val="仿宋_GB2312"/>
        <charset val="134"/>
      </rPr>
      <t>mol/mol
氯气： 分辨率:≤0.01</t>
    </r>
    <r>
      <rPr>
        <sz val="12"/>
        <color theme="1"/>
        <rFont val="Calibri"/>
        <charset val="134"/>
      </rPr>
      <t>μ</t>
    </r>
    <r>
      <rPr>
        <sz val="12"/>
        <color theme="1"/>
        <rFont val="仿宋_GB2312"/>
        <charset val="134"/>
      </rPr>
      <t>mol/mol
可燃气体：分辨率:≤0.1%LEL
二氧化硫：分辨率:≤0.1</t>
    </r>
    <r>
      <rPr>
        <sz val="12"/>
        <color theme="1"/>
        <rFont val="Calibri"/>
        <charset val="134"/>
      </rPr>
      <t>μ</t>
    </r>
    <r>
      <rPr>
        <sz val="12"/>
        <color theme="1"/>
        <rFont val="仿宋_GB2312"/>
        <charset val="134"/>
      </rPr>
      <t>mol/mol
硫化氢：分辨率≤:0.1</t>
    </r>
    <r>
      <rPr>
        <sz val="12"/>
        <color theme="1"/>
        <rFont val="Calibri"/>
        <charset val="134"/>
      </rPr>
      <t>μ</t>
    </r>
    <r>
      <rPr>
        <sz val="12"/>
        <color theme="1"/>
        <rFont val="仿宋_GB2312"/>
        <charset val="134"/>
      </rPr>
      <t>mol/mol
一氧化氮：分辨率:≤0.1</t>
    </r>
    <r>
      <rPr>
        <sz val="12"/>
        <color theme="1"/>
        <rFont val="Calibri"/>
        <charset val="134"/>
      </rPr>
      <t>μ</t>
    </r>
    <r>
      <rPr>
        <sz val="12"/>
        <color theme="1"/>
        <rFont val="仿宋_GB2312"/>
        <charset val="134"/>
      </rPr>
      <t>mol/mol
臭氧：分辨率:≤0.01</t>
    </r>
    <r>
      <rPr>
        <sz val="12"/>
        <color theme="1"/>
        <rFont val="Calibri"/>
        <charset val="134"/>
      </rPr>
      <t>μ</t>
    </r>
    <r>
      <rPr>
        <sz val="12"/>
        <color theme="1"/>
        <rFont val="仿宋_GB2312"/>
        <charset val="134"/>
      </rPr>
      <t>mol/mol
氯化氢：分辨率:≤0.01</t>
    </r>
    <r>
      <rPr>
        <sz val="12"/>
        <color theme="1"/>
        <rFont val="Calibri"/>
        <charset val="134"/>
      </rPr>
      <t>μ</t>
    </r>
    <r>
      <rPr>
        <sz val="12"/>
        <color theme="1"/>
        <rFont val="仿宋_GB2312"/>
        <charset val="134"/>
      </rPr>
      <t>mol/mol
甲醛：分辨率:≤0.01</t>
    </r>
    <r>
      <rPr>
        <sz val="12"/>
        <color theme="1"/>
        <rFont val="Calibri"/>
        <charset val="134"/>
      </rPr>
      <t>μ</t>
    </r>
    <r>
      <rPr>
        <sz val="12"/>
        <color theme="1"/>
        <rFont val="仿宋_GB2312"/>
        <charset val="134"/>
      </rPr>
      <t>mol/mol
氟化氢：分辨率:≤0.01</t>
    </r>
    <r>
      <rPr>
        <sz val="12"/>
        <color theme="1"/>
        <rFont val="Calibri"/>
        <charset val="134"/>
      </rPr>
      <t>μ</t>
    </r>
    <r>
      <rPr>
        <sz val="12"/>
        <color theme="1"/>
        <rFont val="仿宋_GB2312"/>
        <charset val="134"/>
      </rPr>
      <t>mol/mol
氟气：分辨率:≤0.01</t>
    </r>
    <r>
      <rPr>
        <sz val="12"/>
        <color theme="1"/>
        <rFont val="Calibri"/>
        <charset val="134"/>
      </rPr>
      <t>μ</t>
    </r>
    <r>
      <rPr>
        <sz val="12"/>
        <color theme="1"/>
        <rFont val="仿宋_GB2312"/>
        <charset val="134"/>
      </rPr>
      <t>mol/mol
乙醇：分辨率:≤0.01</t>
    </r>
    <r>
      <rPr>
        <sz val="12"/>
        <color theme="1"/>
        <rFont val="Calibri"/>
        <charset val="134"/>
      </rPr>
      <t>μ</t>
    </r>
    <r>
      <rPr>
        <sz val="12"/>
        <color theme="1"/>
        <rFont val="仿宋_GB2312"/>
        <charset val="134"/>
      </rPr>
      <t>mol/mol
二硫化碳：分辨率:≤0.01</t>
    </r>
    <r>
      <rPr>
        <sz val="12"/>
        <color theme="1"/>
        <rFont val="Calibri"/>
        <charset val="134"/>
      </rPr>
      <t>μ</t>
    </r>
    <r>
      <rPr>
        <sz val="12"/>
        <color theme="1"/>
        <rFont val="仿宋_GB2312"/>
        <charset val="134"/>
      </rPr>
      <t>mol/mol</t>
    </r>
  </si>
  <si>
    <t>立杆</t>
  </si>
  <si>
    <t>立杆：≥1.5m；采用 Q235 钢管热镀锌防腐处理，含地笼、材料、人工、回填、机械费、人工费、垃圾外运，≥C30混凝土,接地等。</t>
  </si>
  <si>
    <t>取电</t>
  </si>
  <si>
    <t>管道开挖及敷设:截面尺寸≥ 400×600mm，敷设 1 根外径≥32mmPE 管，壁厚≥ 3.5mm，沟宽≥ 400mm，深度≥ 600mm；含垃圾外运原貌恢复；线缆包括且不限于RVV3*2.5，包括管道开挖、电表、过路钢管。</t>
  </si>
  <si>
    <t>线缆辅材</t>
  </si>
  <si>
    <t>包括且不限于电源线、信号线、≥六类国标网线、固定件、支撑杆、耗材等。</t>
  </si>
  <si>
    <t>合计6</t>
  </si>
  <si>
    <t>名称</t>
  </si>
  <si>
    <t>自助发卡机</t>
  </si>
  <si>
    <r>
      <rPr>
        <sz val="11"/>
        <color theme="1"/>
        <rFont val="仿宋_GB2312"/>
        <charset val="134"/>
      </rPr>
      <t>1.电容屏
屏幕尺寸：≥21寸 TFT 
屏幕比列：16:9（宽屏）
分辨率：≥1920*1080       
背光类型：LED背光
对比度：≥1000：1       
触摸点数：≥10处         
表面硬度：≥6h      
响应时间：≤35ms
定位精度：≤</t>
    </r>
    <r>
      <rPr>
        <sz val="11"/>
        <color theme="1"/>
        <rFont val="Calibri"/>
        <charset val="134"/>
      </rPr>
      <t>±</t>
    </r>
    <r>
      <rPr>
        <sz val="11"/>
        <color theme="1"/>
        <rFont val="仿宋_GB2312"/>
        <charset val="134"/>
      </rPr>
      <t xml:space="preserve"> 4mm
触摸寿命：大于5000万次的触摸
2.主控模块
支持VGA/DVI独立双显输出          
支持≥6个COM输出接口，≥2个USB3.0接口，大于等于10/100/1000M自适应网口        
CPU：≥3.0GHz以上
内存：≥DDR3 1600 4GB
硬盘：≥120G 固态硬盘 
3.定制卡发卡器
卡槽容量：可放≥90张
卡的尺寸：需友好适配卡机
带条码扫描器
4.卡回收器
定制异形卡回收器
卡槽容量：可放≥90张
卡的尺寸：需友好适配卡机
带条码扫描器
5.含定制化机柜（材质采用镀锌钢板喷塑，箱体板厚度≥1.0mm，防护等级≥IP55），机柜深度≤40cm，符合现场实际。
6.直接接入原有道闸汇聚设备上，用于与现有道闸设备联动。
7.收发卡设备尺寸需满足现场实际施工要求，设备深度≤70cm。
8.满足现场道闸进场发卡和出场的收卡需求。</t>
    </r>
  </si>
  <si>
    <t>自助发卡机基础</t>
  </si>
  <si>
    <t>1.C20混凝土基础底座，基础高度根据现场确定，方便司机师傅从自助发卡机上取、还卡片。
2.基础每边应宽出设备至少100mm，尺寸根据设备尺寸定。</t>
  </si>
  <si>
    <t>卡片</t>
  </si>
  <si>
    <t>含300张卡片</t>
  </si>
  <si>
    <t>张</t>
  </si>
  <si>
    <t>后台软件</t>
  </si>
  <si>
    <t>1.车辆到达取卡位置前，可提前在定位卡中写入车牌信息
2.车辆到达取卡位置后，自动从上工位发出定位卡，也可由司机自行按键取卡
3.司机取卡后自动控制栏杆机放行。
4.司机还卡后，自动控制栏杆放行。</t>
  </si>
  <si>
    <t>防撞沙桶</t>
  </si>
  <si>
    <t>≥L600mm*H800mm，桶身含反光膜</t>
  </si>
  <si>
    <t>水泥隔离墩</t>
  </si>
  <si>
    <t>≥500*500mm 道路隔离防撞墩水马防撞桶道路护栏混凝土</t>
  </si>
  <si>
    <t>个</t>
  </si>
  <si>
    <t>连接钢管</t>
  </si>
  <si>
    <t>3m水泥隔离墩钢管，含反光膜</t>
  </si>
  <si>
    <t>根</t>
  </si>
  <si>
    <t>减速带</t>
  </si>
  <si>
    <t>减速带缓冲带 【承重100吨】梯形铸钢100*30*5CM加强</t>
  </si>
  <si>
    <t>监控摄像机</t>
  </si>
  <si>
    <t>1.传感器类型：1/1.8英寸CMOS，像素≥800万；
2.最低照度≤0.0005Lux(彩色模式)；≤0.0001Lux(黑白模式)；
3.最大补光距离≥30m(暖光）；
4.镜头类型：定焦；
5.镜头焦距：≥6mm；
6.支持通用行为分析；
7.视频压缩标准：H.265、H.264等；
8.支持宽动态、透雾功能、防补光过曝；
9.支持行为分析触发后报警功能；
10.防护等级≥IP67；
11.含支架、电源模块等。</t>
  </si>
  <si>
    <t>4.5米监控杆</t>
  </si>
  <si>
    <r>
      <rPr>
        <sz val="11"/>
        <color theme="1"/>
        <rFont val="仿宋_GB2312"/>
        <charset val="134"/>
      </rPr>
      <t>监控杆</t>
    </r>
    <r>
      <rPr>
        <sz val="11"/>
        <color theme="1"/>
        <rFont val="Calibri"/>
        <charset val="134"/>
      </rPr>
      <t>φ</t>
    </r>
    <r>
      <rPr>
        <sz val="11"/>
        <color theme="1"/>
        <rFont val="仿宋_GB2312"/>
        <charset val="134"/>
      </rPr>
      <t>140*4，底法兰盘300*300*12，基础C30混凝土，尺寸800*800*1000（深），钢筋笼为16</t>
    </r>
    <r>
      <rPr>
        <sz val="11"/>
        <color theme="1"/>
        <rFont val="Calibri"/>
        <charset val="134"/>
      </rPr>
      <t>φ</t>
    </r>
    <r>
      <rPr>
        <sz val="11"/>
        <color theme="1"/>
        <rFont val="仿宋_GB2312"/>
        <charset val="134"/>
      </rPr>
      <t>12，箍筋</t>
    </r>
    <r>
      <rPr>
        <sz val="11"/>
        <color theme="1"/>
        <rFont val="Calibri"/>
        <charset val="134"/>
      </rPr>
      <t>φ</t>
    </r>
    <r>
      <rPr>
        <sz val="11"/>
        <color theme="1"/>
        <rFont val="仿宋_GB2312"/>
        <charset val="134"/>
      </rPr>
      <t>8@100。</t>
    </r>
  </si>
  <si>
    <t>显示屏</t>
  </si>
  <si>
    <t>1.像素间距≤6mm，尺寸为：≥768mm*576mm
2.灰度等级：红绿蓝各256级
3.最大亮度≥6500cd
4.显示车辆进出、缴费金额、月租期限、欢迎语等信息显示</t>
  </si>
  <si>
    <t>24口交换机</t>
  </si>
  <si>
    <t>国产化设备
1.千兆电口≥24个， 千兆SFP光口≥4个；Console口≥1个
2.交换容量≥336Gbps/3.36Tbps、包转发率≥108Mpps/126Mpps；
3.支持MAC地址≥16K；支持4K个VLAN；
4.支持终端IP-MAC绑定，当IP+MAC不对应时，可以将终端加入黑名单实现断开终端流量；
5.支持IPv6、支持IPv4/IPv6双栈。</t>
  </si>
  <si>
    <t>8口交换设备</t>
  </si>
  <si>
    <t>国产化设备
1.千兆电口≥8个（其中支持POE电口≥4个），千兆光口≥2个；Console口≥1个；
2.支持IEEE 802.3af/at供电标准，整机最大输出功率≥80W；
3.交换容量≥336Gbps/3.36Tbps、包转发率≥68Mpps/108Mpps；
4.支持MAC地址≥16K；支持4K个VLAN；
5.支持IEEE 802.3az 标准的 EEE节能技术； 
6.支持包括且不限于STP、RSTP、MSTP协议;
7.支持IPv6、支持IPv4/IPv6双栈；</t>
  </si>
  <si>
    <t>户外机柜</t>
  </si>
  <si>
    <t>户外防水不锈钢网络机柜，尺寸600*600*6000mm,结合实际情况确定尺寸</t>
  </si>
  <si>
    <t>接火点</t>
  </si>
  <si>
    <t>含电力线缆敷设、管道开挖、过路顶管、接火费、电表等。</t>
  </si>
  <si>
    <t>点</t>
  </si>
  <si>
    <t>辅材</t>
  </si>
  <si>
    <t>含8个照明灯、30个标识牌，防撞柱30个以及电源线、信号线、网线、万向节、抱箍、插件、耗材等</t>
  </si>
  <si>
    <t>5米道闸一体机左</t>
  </si>
  <si>
    <t>1.摄像机
图像分辨率及帧率检查：内置≥400万像素高清摄像机，最大分辨率为≥（2688×1520）像素（不含OSD），帧率在(1~25)fps可调。
最低照度：彩色≤0.022lx (F2.0,AGC ON)黑白≤0.011lx(F2.0,AGC ON)
视频压缩标准：H.264/H.265/MJPEG
视频压缩码率：32 Kbps~16M bps
2.道闸参数
杆子类型：直杆
遥控距离：≥40米内
杆子长度：≥5米
道闸方向：左向
运行速度：≤5s
机箱材质：≥2mm冷轧钢板
3.具有遇阻反弹功能；
4.设备高度集成；
5.具有强光抑制功能；
6.≤0.001Lx（F1.5，彩色模式）；≤0.0001Lx（F1.5，黑白模式）；
7.支持车牌识别检测识别功能；
8.内置≥15寸LCD屏幕，支持识别符合GA 36《中华人民共和国机动车号牌》标准的车牌类型；
9.支持电动变焦镜头；</t>
  </si>
  <si>
    <t>5米道闸一体机右</t>
  </si>
  <si>
    <t>1.摄像机
图像分辨率及帧率检查：内置≥400万像素高清摄像机，最大分辨率为≥（2688×1520）像素（不含OSD），帧率在(1~25)fps可调。
最低照度：彩色≤0.022lx (F2.0,AGC ON)黑白≤0.011lx(F2.0,AGC ON)
视频压缩标准：H.264/H.265/MJPEG
视频压缩码率：32 Kbps~16M bps
2.道闸参数
杆子类型：直杆
遥控距离：≥40米内
杆子长度：≥5米
道闸方向：右向
运行速度：≤5s
机箱材质：≥2mm冷轧钢板
3.具有遇阻反弹功能；
4.设备高度集成；
5.具有强光抑制功能；
6.≤0.001Lx（F1.5，彩色模式）；≤0.0001Lx（F1.5，黑白模式）；
7.支持车牌识别检测识别功能；
8.内置≥15寸LCD屏幕，支持识别符合GA 36《中华人民共和国机动车号牌》标准的车牌类型；
9.支持电动变焦镜头；</t>
  </si>
  <si>
    <t>4米道闸一体机左</t>
  </si>
  <si>
    <t>1.摄像机
图像分辨率及帧率检查：内置≥400万像素高清摄像机，最大分辨率为≥（2688×1520）像素（不含OSD），帧率在(1~25)fps可调。
最低照度：彩色≤0.022lx (F2.0,AGC ON)黑白≤0.011lx(F2.0,AGC ON)
视频压缩标准：H.264/H.265/MJPEG
视频压缩码率：32 Kbps~16M bps
2.道闸参数
杆子类型：直杆
遥控距离：≥40米内
杆子长度：≥4米
道闸方向：左向
运行速度：≤5s
机箱材质：≥2mm冷轧钢板
3.具有遇阻反弹功能；
4.设备高度集成；
5.具有强光抑制功能；
6.≤0.001Lx（F1.5，彩色模式）；≤0.0001Lx（F1.5，黑白模式）；
7.支持车牌识别检测识别功能；
8.内置≥15寸LCD屏幕，支持识别符合GA 36《中华人民共和国机动车号牌》标准的车牌类型；
9.支持电动变焦镜头；</t>
  </si>
  <si>
    <t>4米道闸一体机右</t>
  </si>
  <si>
    <t>1.摄像机
图像分辨率及帧率检查：内置≥400万像素高清摄像机，最大分辨率为≥（2688×1520）像素（不含OSD），帧率在(1~25)fps可调。
最低照度：彩色≤0.022lx (F2.0,AGC ON)黑白≤0.011lx(F2.0,AGC ON)
视频压缩标准：H.264/H.265/MJPEG
视频压缩码率：32 Kbps~16M bps
2.道闸参数
杆子类型：直杆
遥控距离：≥40米内
杆子长度：≥4米
道闸方向：右向
运行速度：≤5s
机箱材质：≥2mm冷轧钢板
3.具有遇阻反弹功能；
4.设备高度集成；
5.具有强光抑制功能；
6.≤0.001Lx（F1.5，彩色模式）；≤0.0001Lx（F1.5，黑白模式）；
7.支持车牌识别检测识别功能；
8.内置≥15寸LCD屏幕，支持识别符合GA 36《中华人民共和国机动车号牌》标准的车牌类型；
9.支持电动变焦镜头；</t>
  </si>
  <si>
    <t>出入口终端服务器</t>
  </si>
  <si>
    <t>1.支持网络容错以及双网络IP设定、双网隔离等应用
2.≥8个百兆自适应RJ45网口具备交换机功能，支持接入多路网络设备≥1个RS232接口
3.HDMI/VGA显示器输出支持
4.音频输出：≥3.5MM标准输出；报警输出：≥2路报警输出；报警输入：≥2路报警输入；音频输入：≥3.5MM标准输入
5.RS232接口：≥1路；网络接口：≥千兆RJ45；RS485接口：≥1路；USB接口：≥4个USB接口；VGA接口：≥1路VGA</t>
  </si>
  <si>
    <t>防砸雷达</t>
  </si>
  <si>
    <t>1.79GHz单片微波集成电路；
2.支持雷达检测距离、检测宽度可调；
3.支持防止“砸车、砸人”事故的发生；
4.支持LED灯提示雷达工作状态。</t>
  </si>
  <si>
    <t>无刷通用摆闸左</t>
  </si>
  <si>
    <t>1.闸机通道采用厚度不低于1.5mm的不锈钢板材；设备支持室外环境使用，采用一体化机芯，直流无刷伺服电机，设备采用不少于14对红外对射
2.闸机通道应为摆闸箱体，外壳采用304不锈钢；
3.门翼支持选用不锈钢或亚克力或钢化玻璃材质；钢化玻璃门翼上方离地高度支持包括且不限于1.2m/1.4m/1.6m/1.8m规格可选
闸机通道外壳防护等级应达到≥IP54的要求；
4.设备机身外壳的人员通行检测部分、指示部分应符合IK07的要求，其他表面应符合IK08的要求。
5.闸机通道应具备异常报警功能。
6.闸机通道应支持防尾随功能。
7.闸机通道应具备应急放行的功能。
8.设备支持记忆模式，可实现连续快速通行。
9.设备支持多人授权通行功能，设备支持一次授权，允许多人通行</t>
  </si>
  <si>
    <t>无刷通用摆闸右</t>
  </si>
  <si>
    <t>人员通道遥控器</t>
  </si>
  <si>
    <t>1.遥控器支持一对多：一个遥控器可以同时控制≥6个通道，空旷条件下遥控距离≥30m。
2.支持：进开门、关门、出开门、常开</t>
  </si>
  <si>
    <t>人员通道人脸门禁组件</t>
  </si>
  <si>
    <t>1.配有指示灯，具有设备运行状态和认证结果提醒。
2.外壳防护等级满足≥IP66。
3.硬件接口：≥LAN接口、≥RS485接口×1、≥韦根接口×1、≥TYPE-A接口×1、≥门锁I/O输出×1、≥门磁I/O输入×1、≥开门按钮I/O输入×1、≥报警I/O输出（常开、常闭各1路）×1、≥报警I/O输入×2、≥机械防拆开关×1、具备SD卡插槽
4.≥7英寸LCD触摸显示屏，分辨率不小于1024*600。
5.设备支持口罩检测模式并提示未佩戴口罩；支持防假体攻击功能；人脸比对时间应≤120ms，最大人脸验证距离应≥4m、最小人脸验证距离应≤0.2m
6.设备支持认证方式包括且不限于：人脸验证、 屏下卡片识读（应支持IC卡、NFC、身份证序列号）、 密码。
含遮阳罩。</t>
  </si>
  <si>
    <t>通道支架</t>
  </si>
  <si>
    <r>
      <rPr>
        <sz val="11"/>
        <color theme="1"/>
        <rFont val="仿宋_GB2312"/>
        <charset val="134"/>
      </rPr>
      <t>1.铝合金喷塑材质，从底部出线方式；搭配人脸验证一体机或组件，支持通过螺丝固定，稳定放置于人员通道上。
2.可现场调节设备≥15</t>
    </r>
    <r>
      <rPr>
        <sz val="11"/>
        <color theme="1"/>
        <rFont val="Calibri"/>
        <charset val="134"/>
      </rPr>
      <t>°</t>
    </r>
    <r>
      <rPr>
        <sz val="11"/>
        <color theme="1"/>
        <rFont val="仿宋_GB2312"/>
        <charset val="134"/>
      </rPr>
      <t>仰角或垂直角度。</t>
    </r>
  </si>
  <si>
    <t>视频综合管理平台</t>
  </si>
  <si>
    <t>1.提供业务应用依赖的基础资源信息及基础服务能力，包括且不限于组织管理、区域管理、人员管理、车辆管理、用户管理、设备管理、AI模型管理、设备运维服务。
2.支持人员信息采集，可对人脸照片质量进行评价（合格/不合格）；
3.支持门户工作台；
4.提供对首页通知公告的管理，创建、修改、删除、实时发布、特定时间发布、下架、查询功能。并提供开放能力,即提供API接口供外部调用；
5.支持通过H5方式集成到第三方APP应用中；
6.视频监控应用提供视频管理服务，实现视频预览、录像回放、视频上墙、视频事件监控服务能力。
7.支持接入多种门禁设备，实现人员身份识别、出入管控等智能应用；≥50路门禁点授权。
8.支持接入多种出入口道闸设备，提供出入口车道管理、车辆管理、车辆放行规则管理、过车记录查询、车流量统计等应用。
9.园区卡口提供园区内道路上行驶车辆的抓拍识别，提供车辆布控能力和车辆行驶轨迹信息。支持车辆超速、逆行、压线、违停等违规行为检测抓拍和违规数据统计。
10.基于视频通用标准协议（GB/T28181-2011,GB/T28181-2016）与外域平台互联互通，实现上级平台对下级平台视频资源点位的操作控制；
11.支持基于GIS地理信息系统实现事件一张图；
12.支持视频图像诊断和监测服务；</t>
  </si>
  <si>
    <t>合计7</t>
  </si>
  <si>
    <t>卡口抓拍单元</t>
  </si>
  <si>
    <r>
      <rPr>
        <sz val="12"/>
        <color rgb="FF000000"/>
        <rFont val="仿宋_GB2312"/>
        <charset val="134"/>
      </rPr>
      <t>1.包含高清一体化嵌入式摄像机、高清镜头、室外防护罩、电源适配器等。
2.图像传感器：1英寸CMOS。
3.支持主码流同时输出不少于30路4096×2160、2Mbps的25帧/s图像以提供客户端浏览。
4.最大图像尺寸：≥4096×2160像素。
5.外壳防护等级应不低于IP66。
6.支持检测并跟踪指定区域内不少于200个目标,目标包括机动车、非机动车以及行人等。 
7.具有抓拍不同颜色车牌和不启用等设置选项。
8.支持车牌黑/白名单设置。
9.抓拍图片到输出车牌信息的时间＜20ms。
★10.可识别并抓拍垂直倾斜角度≥55</t>
    </r>
    <r>
      <rPr>
        <sz val="12"/>
        <color rgb="FF000000"/>
        <rFont val="Calibri"/>
        <charset val="134"/>
      </rPr>
      <t>°</t>
    </r>
    <r>
      <rPr>
        <sz val="12"/>
        <color rgb="FF000000"/>
        <rFont val="仿宋_GB2312"/>
        <charset val="134"/>
      </rPr>
      <t>、水平倾斜角度≥35</t>
    </r>
    <r>
      <rPr>
        <sz val="12"/>
        <color rgb="FF000000"/>
        <rFont val="Calibri"/>
        <charset val="134"/>
      </rPr>
      <t>°</t>
    </r>
    <r>
      <rPr>
        <sz val="12"/>
        <color rgb="FF000000"/>
        <rFont val="仿宋_GB2312"/>
        <charset val="134"/>
      </rPr>
      <t>、俯仰角度≥35</t>
    </r>
    <r>
      <rPr>
        <sz val="12"/>
        <color rgb="FF000000"/>
        <rFont val="Calibri"/>
        <charset val="134"/>
      </rPr>
      <t>°</t>
    </r>
    <r>
      <rPr>
        <sz val="12"/>
        <color rgb="FF000000"/>
        <rFont val="仿宋_GB2312"/>
        <charset val="134"/>
      </rPr>
      <t>的机动车车牌号码。
11.按需与交通管理部门所用平台进行对接，实现视频、图像资源上传使用。</t>
    </r>
  </si>
  <si>
    <t>卡口终端服务器</t>
  </si>
  <si>
    <t>1.≥18个10M/100M/1000M自适应RJ45接口、≥2个1000M SFP光端接口
应具有≥2个RS-232接口、≥2个RS-485接口、≥1个USB 3.0接口、≥2路报警输入接口、≥2路报警输出接口、≥1个音频输入接口、≥1个音频输出接口、≥4个SATA接口、≥4个状态指示灯、≥1个接地端子、≥1个GPS天线接口
2.具备GPS和北斗校时、定位功能，同时支持将经纬度信息叠加在图片或者视频上。
★3.支持IP地址过滤、SSH开关自定义、ARP防攻击、视频水印等安全防护功能，具备强密码管理功能。支持数据传输加密、固件完整性等安全检验。
4.支持视频质量诊断。
5.支持≥12路自适应接入；
6.支持视频预览、录像和回放，可配置录像计划，录像和图片存储空间可配置；
7.支持本地浏览器查询数据，可设置多种筛选条件；
8.支持区间测速、区间限停和区间变道功能；
9.支持双网卡，可配置双IP进行双网隔离，具备IPv4、IPv6组网配置。
10.硬盘接口：≥4个SATA接口，内置≥8TB硬盘。</t>
  </si>
  <si>
    <t>测速雷达</t>
  </si>
  <si>
    <t>1.单车道测速雷达，频率2.4G;
2.测速距离：单车道优于等于18～38m;
3.测速范围优于等于20km/h-400km/h；
4.测速误差：车速20km/h-180km/h，误差-0.5km/h-0km/h；车速180km/h-400km/h，误差-1km/h-0km/h；
5.支持雷达触发位置设置和雷达灵敏度进行配置；
6.防护等级≥IP66。</t>
  </si>
  <si>
    <t>补光灯</t>
  </si>
  <si>
    <t>1.≥24颗高亮度LED芯片
2.气体光源回电时间≤67ms，支持超速连拍，
3.气体补光控制具有峰值抑制功能
4.应支持LED灯频闪、爆闪，气体爆闪
5.应符合GA/T 1202-2022《交通技术监控成像补光装置通用技术条件》
6.补光装置光源应包括LED光源（一级频闪）和气体放电光源（二级脉冲）
7.触发信号异常时，爆闪灯进入自动保护，触发信号输入正常，爆闪灯自动恢复正常
8.不含有害金属铅、汞，绿色环保
9.防护等级≥IP65</t>
  </si>
  <si>
    <t>工业交换机</t>
  </si>
  <si>
    <t>国产化设备
1.交换容量≥330Gbps；转发性能≥82Mpps；
2.支持≥8个千兆电口，≥4个万兆光口；
3.支持基于端口的 VLAN、基于 MAC的 VLAN 支持基于协议 VLAN；
4.支持MAC地址≥32K；支持ARP表项≥4K。
5.支持 1:1 和 N:1 VLAN Mapping 功能；
6.基于VLAN端口隔离；支持IPv4静态路由；支持IPv6静态路由；路由口数：8个；除2个独立的光纤端口可以组成环网外，其它电口也支持多个独立的自愈环，当发生链路故障时，环网自愈时间小于50ms；
7.含2个千兆单模光模块。
8.工业级交换机≥IP68
9.支持IPv6、支持IPv4/IPv6双栈</t>
  </si>
  <si>
    <t>防雷器</t>
  </si>
  <si>
    <t>保护220V交流供电、网络电源二合一防雷，用于且不限于机箱内设备防雷。</t>
  </si>
  <si>
    <t>卡口设备机箱</t>
  </si>
  <si>
    <t>1.对前端设备统一管理；
2.具有不少于5路AC220V强电输入接口、6路AC220V强电输出接口、2路DC12V供电输出接口、8个模拟量接口、2路标准BNC模拟视频接口、1个10M/100M自适应RJ45接口、3个RS-232接口、2个RS-485接口、4路报警输入接口、4路报警输出接口、1个音频输入接口、1个音频输出接口；
3.支持短时断电续航；支持远程断电重启前端设备的功能；
4.机柜内置温湿度探测器，对机柜内部的温湿度数据进行检测；
5.当机柜内部温度超过设定值时，风扇自动开启；低于设定值时，风扇自动关闭；
6.支持实时显示时间信息、温湿度信息、供电模块通断信息、电压与电流数据；具有短时供电输出功能；
7.当机柜内电压、电流、温湿度等数据超出设定正常范围时，支持联动报警。</t>
  </si>
  <si>
    <t>违停球</t>
  </si>
  <si>
    <t>1.传感器采用1/1.8＂ CMOS,高清成像，内置GPU芯片；
2.支持≥35倍光学变倍；
3.支持定时抓图与事件抓图功能；
4.支持雨刷功能；
5.支持≥1路音频输入和≥1路音频输出；内置≥7路报警输入和≥2路报警输出，支持报警联动功能；
6.支持≥300个预置位，≥8条巡航扫描；
7.支持GB35114安全加密；
8.支持城市道路违章取证；
9.违停有效检测距离≥250 m；
10.主码流帧率分辨率：≥50Hz: 25fps (2560 × 1440, 1920 × 1080, 1280 × 960, 1280 × 720)；
11.防护：≥IP67；防雷、防浪涌、防突波，符合GB/T17626.2/3/4/5/6标准 ；
★12.当设备检测到事件后，可上传报警信息及目标物经纬度信息
13.设备可同时对视频画面中单辆或多辆机动车违停行为进行抓拍取证
14.设备支持违章取证图片单张或多张合成上传，合成图片的数量可设置</t>
  </si>
  <si>
    <t>违停联动功能研发</t>
  </si>
  <si>
    <t>对接广播系统，实现违停事件联动告警提醒（现场语音提醒）、中心远程人工喊话。</t>
  </si>
  <si>
    <t>网络音柱</t>
  </si>
  <si>
    <t>1．工作电压：AC 200 - 240V 50Hz
2．功率：额定功率≤30W
3．网络通讯协议包括且不限于：TCP/IP、UDP、ICMP、IGMP、DHCP
4．网络传送音频格式：MP3/IMA-ADPCM
5．码流：32 Kbps - 320 Kbps
6．喇叭：≥2个15W防水喇叭
7．声压级（1M/1W）：≥103dB
8．内置语音合成功能，支持文本实时转语音广播
★9．具备离线广播功能，网络离线时，可单独与现场监控摄像机或硬盘录像机等设备进行正常联动
10．防护等级：≥IP66
11.外部接口：≥电源接口_2芯护套线带国标两芯插头；网络接口≥1个10/100Mbps 自适应以太网RJ45防水接口（带状态指示灯）</t>
  </si>
  <si>
    <t>只</t>
  </si>
  <si>
    <t>网络广播对讲主机</t>
  </si>
  <si>
    <t>1．规格：标准19英寸机架式服务器机箱
2．处理器：CPU≥1.2GHz四核处理器；
3．存储空间：≥500GB以上SSD
4．网络通讯协议包括且不限于：TCP\IP、UDP、ICMP、IGMP、DHCP
5．网络接口：≥1个10/100/1000Mbps自适应以太网RJ45接口
6．硬件功能：
（1）具备自动故障修复功能
（2）提供第三方系统的数据接入，实现数据共享
（3）支持对语音广播实时录音
（4）支持广播任务日志记录和系统操作日志记录
7.软件功能：
（1）音源管理：支持多种类型音源
（2）分区设置：支持对播放终端进行任意分区的添加、编辑和删除。
（3）音量管理：支持不同场景音量单独设置
（4）网络话筒设置：支持设置话筒的名称、ID，支持设置话筒音量。
（5）录音管理：提供录音的查看和下载录音文件的功能
8．实时检测：可以实时检测系统设备的各种运行状态。</t>
  </si>
  <si>
    <t>网络操控台及话筒</t>
  </si>
  <si>
    <r>
      <rPr>
        <sz val="12"/>
        <color rgb="FF000000"/>
        <rFont val="仿宋_GB2312"/>
        <charset val="134"/>
      </rPr>
      <t>1．显示屏：≥8英寸液晶屏显示，全图形化触摸式操作，分辨率（像素）≥1024×768
2.处理器：启动时间≤1秒
3．功能：支持设置优先级，默认人工喊话优先级最高；支持超时自动停止广播功能；支持实时查看播放预案属性；
2.工作电压：DC 12V 50Hz
3.监听喇叭：≥3W，8</t>
    </r>
    <r>
      <rPr>
        <sz val="12"/>
        <color rgb="FF000000"/>
        <rFont val="Calibri"/>
        <charset val="134"/>
      </rPr>
      <t>Ω
4.</t>
    </r>
    <r>
      <rPr>
        <sz val="12"/>
        <color rgb="FF000000"/>
        <rFont val="仿宋_GB2312"/>
        <charset val="134"/>
      </rPr>
      <t>网络通讯协议：TCP、UDP、ICMP、IGMP、DHCP
5.网络传送音频格式：MP3/IMA-ADPCM
6.码流：8kbps ～ 320kbps
7.外部接口：≥1个DC电源插座；≥1个10/100Mbps 自适应以太网RJ45接口；≥3.5mm音频输出插座</t>
    </r>
  </si>
  <si>
    <t>6.5米立杆（9米支臂）及基础</t>
  </si>
  <si>
    <r>
      <rPr>
        <sz val="12"/>
        <color rgb="FF000000"/>
        <rFont val="仿宋_GB2312"/>
        <charset val="134"/>
      </rPr>
      <t>立杆：≥6.5m；横臂≥9m；采用 Q235 钢管热镀锌防腐处理,含地锚，含喷塑；避雷针规格：≥20*800mm。
含地笼、材料、人工、回填、机械费、人工费、垃圾外运，基础规格≥1.8m*1.8m*2m(深)，配地笼≥</t>
    </r>
    <r>
      <rPr>
        <sz val="12"/>
        <color rgb="FF000000"/>
        <rFont val="Calibri"/>
        <charset val="134"/>
      </rPr>
      <t>φ</t>
    </r>
    <r>
      <rPr>
        <sz val="12"/>
        <color rgb="FF000000"/>
        <rFont val="仿宋_GB2312"/>
        <charset val="134"/>
      </rPr>
      <t>12 钢筋，预埋件，≥C30混凝土,接地等。</t>
    </r>
  </si>
  <si>
    <t>6.5米立杆（7米支臂）及基础</t>
  </si>
  <si>
    <r>
      <rPr>
        <sz val="12"/>
        <color rgb="FF000000"/>
        <rFont val="仿宋_GB2312"/>
        <charset val="134"/>
      </rPr>
      <t>立杆：≥6.5m；横臂≥7m；采用 Q235 钢管热镀锌防腐处理，含地锚，含喷塑；避雷针规格：≥20*800mm。
含地笼、材料、人工、回填、机械费、人工费、垃圾外运，基础规格≥1.6m*1.6m*2m（深），配地笼≥</t>
    </r>
    <r>
      <rPr>
        <sz val="12"/>
        <color rgb="FF000000"/>
        <rFont val="Calibri"/>
        <charset val="134"/>
      </rPr>
      <t>φ</t>
    </r>
    <r>
      <rPr>
        <sz val="12"/>
        <color rgb="FF000000"/>
        <rFont val="仿宋_GB2312"/>
        <charset val="134"/>
      </rPr>
      <t>12 钢筋，预埋件，≥C30混凝土,接地等。</t>
    </r>
  </si>
  <si>
    <t>6.5米立杆（3米支臂）及基础</t>
  </si>
  <si>
    <r>
      <rPr>
        <sz val="12"/>
        <color rgb="FF000000"/>
        <rFont val="仿宋_GB2312"/>
        <charset val="134"/>
      </rPr>
      <t>立杆：≥6.5m；横臂≥3m；采用 Q235 钢管热镀锌防腐处理，含地锚，含喷塑；避雷针规格：≥20*800mm。
含地笼、材料、人工、回填、机械费、人工费、垃圾外运，基础规格≥1.2m*1.2m*1.6m（深），配地笼≥</t>
    </r>
    <r>
      <rPr>
        <sz val="12"/>
        <color rgb="FF000000"/>
        <rFont val="Calibri"/>
        <charset val="161"/>
      </rPr>
      <t>φ</t>
    </r>
    <r>
      <rPr>
        <sz val="12"/>
        <color rgb="FF000000"/>
        <rFont val="仿宋_GB2312"/>
        <charset val="134"/>
      </rPr>
      <t>12 钢筋，预埋件，≥C30混凝土,接地等。</t>
    </r>
  </si>
  <si>
    <t>管道开挖及敷设:截面尺寸≥ 400×600mm，敷设 1 根外径≥32mmPE 管，壁厚≥ 3.5mm，沟宽≥ 400mm，深度≥ 600mm；含垃圾外运原貌恢复；线缆≥RVV3*2.5，包括管道开挖、顶管、电表、过路钢管。</t>
  </si>
  <si>
    <t>包括电源线≥RVV3×1.5、信号线≥RVV2×1.0、≥六类国标网线、万向节、抱箍、插件、耗材等。</t>
  </si>
  <si>
    <t>合计8</t>
  </si>
  <si>
    <t>技术参数</t>
  </si>
  <si>
    <t>单价(万元)</t>
  </si>
  <si>
    <t>金额(万元)</t>
  </si>
  <si>
    <t>标准化改造</t>
  </si>
  <si>
    <t>防静电地板</t>
  </si>
  <si>
    <t>1.全钢陶瓷架空防静电瓷砖面地板，地板满足相关国标要求，地板单片尺寸600mm*600mm*35mm±3；
（1）地板具备防水、防火、防滑；
（2）防火等级：A级别；
（3）贴面材质：不低于10mm防静电陶瓷面；
（4）包含支架、横梁、接地网、门口收边、台阶等安装
2.防静电地板200mm高。
3.完工运行所需材料及相关辅材。</t>
  </si>
  <si>
    <t>平米</t>
  </si>
  <si>
    <t>窗户封堵</t>
  </si>
  <si>
    <t>1.彩钢板，墙面板≥100mm厚，板材上下为0.5mm，80kg/m3，含安装；
2.彩钢板表面附单层石膏板。</t>
  </si>
  <si>
    <t>乳胶漆</t>
  </si>
  <si>
    <t>腻子两遍，乳胶漆两遍，含新砌墙体两侧及其他三面墙体</t>
  </si>
  <si>
    <t>钢制防火门</t>
  </si>
  <si>
    <t>钢制防火门，M1021</t>
  </si>
  <si>
    <t>樘</t>
  </si>
  <si>
    <t>墙体开洞</t>
  </si>
  <si>
    <t>墙体开洞安装门，洞口尺寸为≥1100mm*2200mm</t>
  </si>
  <si>
    <t>新建墙体</t>
  </si>
  <si>
    <t>新建240多孔砖墙，墙体应砌至楼板顶，墙长5.7m，墙高4.0m</t>
  </si>
  <si>
    <t>顶棚拆除及恢复</t>
  </si>
  <si>
    <t>新建墙体至板顶时，原有矿棉板顶棚，龙骨拆除并重新安装，墙体砌筑完成后，恢复原有矿棉板吊顶</t>
  </si>
  <si>
    <t>抗震底座</t>
  </si>
  <si>
    <t>含8个机柜、1台空调，1台七氟丙烷气体柜，2个电池架的抗震底座，≥L50*5焊接而成，抗震底座应采用≥M10螺栓对地固定，抗震底座尺寸同设备底面积</t>
  </si>
  <si>
    <t>蓄电池架</t>
  </si>
  <si>
    <t>定制，用于安装32节200AH蓄电池，开放式电池架，每套电池架安装16节200AH蓄电池组，含蓄电池连接线和电池空开</t>
  </si>
  <si>
    <t>精密空调</t>
  </si>
  <si>
    <t>空调制冷量为≥20KW，单冷型、上送风、R410A冷媒、含低温组件，为了统一部署安装售后，含10米以内管线的安装</t>
  </si>
  <si>
    <t>走线架</t>
  </si>
  <si>
    <t>双层铝合金走线架，≥600宽，含对地支撑；</t>
  </si>
  <si>
    <t>尾纤槽</t>
  </si>
  <si>
    <t>≥240mm x 100mm，含接头，封闭盖板及辅材</t>
  </si>
  <si>
    <t>机柜</t>
  </si>
  <si>
    <t>1.尺寸不小于：600mm*1000mm*2000mm，要求每套机柜≥2个PDU、2个层板
2.机柜支持19英寸标准的综合机柜、服务器、存储及网络设备安装
3.机柜应采用高强度A级优质碳素冷轧钢板和镀锌板，表面喷涂厚度应不小于60μm,采用黑色砂纹工艺，满足防腐、防锈、光洁、色泽均匀、无流挂、不露底、无起泡、无裂纹、金属件无毛刺锈蚀要求。</t>
  </si>
  <si>
    <t>LED防爆平板灯</t>
  </si>
  <si>
    <t>1.尺寸：≥600mm*600mmLED防爆平板灯;
2.功率：≥36W，可调照度；
3.含线缆BYJ 3*2.5，及线缆敷设
3.含人工、辅料及辅助工具，安装。</t>
  </si>
  <si>
    <t>应急照明灯</t>
  </si>
  <si>
    <t>应急照明灯2套，自带电池</t>
  </si>
  <si>
    <t>设备搬迁</t>
  </si>
  <si>
    <t>含指挥大厅机房内4个机柜设备搬迁，设备调试及线缆敷设</t>
  </si>
  <si>
    <t>防鼠板</t>
  </si>
  <si>
    <t>≥450mm高防鼠板，含安装辅材</t>
  </si>
  <si>
    <t>小计1</t>
  </si>
  <si>
    <t>电气工程</t>
  </si>
  <si>
    <t>UPS主机</t>
  </si>
  <si>
    <t>1.容量：不低于40kVA，根据现场情况，可选择采用立式安装或嵌入19英寸标准机柜的机架式安装 
2.兼容可立可卧安装，面板LCD重力感应自动切换横屏或竖屏显示。
3.要求支持包括且不限于三进三出，三进单出。
4.当逆变器发生如温度过高、短路、输出电压异常或过载等异常情况且超过逆变器可承受范围时，逆变器会自动关闭以防止损坏。若此时市电仍然正常，静态开关会将电源供应转为由旁路电源供电给负载使用。
5.具有LCD+LED指示的操作界面，实时记录工作状态和运行信息。
6.单机和并机可灵活切换，支持并机单用、扩容、冗余、双母线等多种工作制式；支持用户无须拆机现场单机升级成并机。
7.电池直流电压输入范围：单体12V电池支持±12～±20节（即±144V～±240V连续可调），现场配置灵活。</t>
  </si>
  <si>
    <t>蓄电池</t>
  </si>
  <si>
    <t>1.额定电压：12V
2.额定容量：100AH 
3.蓄电池密封反应效率应＞97.5%。
4.蓄电池静置28天容量保存率应≥98%。
5.蓄电池槽盖之间采用热封技术进行密封。
6.为提高蓄电池性能，降低蓄电池内阻，蓄电池应采用机械穿壁焊接技术。
7.内阻不大于3豪欧</t>
  </si>
  <si>
    <t>节</t>
  </si>
  <si>
    <t>机架式配电单元</t>
  </si>
  <si>
    <t>不少于1个市电总开150A/3P，1个100A/3PUPS输入空开，1个100A/3PUPS输出空开，1个100A/3P的UPS维修旁路空开，2个40A/3P精密空调空开，至少8个32A/1PUPS输出分配回路，至少8个32A/1P市电分配回路，防雷开关。</t>
  </si>
  <si>
    <t>线缆及辅材</t>
  </si>
  <si>
    <t>含引入线缆YJV 4*70+1*16，机柜线缆RVVZ 3*6及接地线，含线缆敷设</t>
  </si>
  <si>
    <t>小计2</t>
  </si>
  <si>
    <t>门禁系统</t>
  </si>
  <si>
    <t>人脸门禁</t>
  </si>
  <si>
    <t>1.采用≥7英寸IPS屏，分辨率≥1024*600；
支持人脸、IC卡、指纹、密码、二维码等多种识别认证方式，支持分时段开门；
2.支持识别区域及人脸目标大小设置；
3.采用≥200万广角摄像头，支持自动开启补光灯以及手动调节补光灯亮度；
4.支持面部识别距离优于等于0.3m-2.0m；适应包括且不限于0.9m～2.4m身高范围；
5.基于深度人脸识别算法；
6.人脸验证准确率高达≥99.5%，1：N比对时间小于0.35秒/人；
7.适应侧脸，支持人脸识别角度0~90°设置；
8.设备支持≥50000个用户；
9.支持活体检测功能，支持照片和视频防假；
10.支持自动报警功能；</t>
  </si>
  <si>
    <t>单门控制器</t>
  </si>
  <si>
    <t>1.工业型专业设计，带锁具及铰链转动结构，支持承受≥80kg力；
2.集成包括且不限于报警、门禁、视频监控、消防报警接入；
3.支持TCP/IP通讯方式；
4.支持RS485协议和韦根协议读卡器的接入；
5.韦根接口支持国际标准W26\W34，可无缝兼容第三方产品；
6.支持≥4台读卡器（可设双门双向识别）；
7.支持≥9组信号输入（开门按钮*2，门磁报警*2，防拆报警*1，入侵报警*4）；
8.支持≥6组控制输出（电锁控制*2，警报输出*4）。</t>
  </si>
  <si>
    <t>单门磁力锁</t>
  </si>
  <si>
    <t>1.≥280KG（600Lbs）以上静态直线拉力；                                                 
2.支持设定12VDC或24VDC；
3.支持反向电流保护装置；                                                 
4.支持防残磁设计；
5.支持显示门锁状态；                                            
6.铝外壳采用高强度合金材料，阳极硬化处理；
7.含支架。</t>
  </si>
  <si>
    <t>开门按钮</t>
  </si>
  <si>
    <t xml:space="preserve">塑料外壳 ，86*86*25mm±10% </t>
  </si>
  <si>
    <t>1.门禁系统的综合布线，含线缆、穿线管及线缆敷设；
2.人工，辅材及安装附件等。</t>
  </si>
  <si>
    <t>批</t>
  </si>
  <si>
    <t>小计3</t>
  </si>
  <si>
    <t>消防气体灭火系统</t>
  </si>
  <si>
    <t>点型感烟火灾探测器</t>
  </si>
  <si>
    <t>1.工作电压：总线24V；
2.监视电流≤0.6mA；
3.报警电流≤1.8mA；
4.接入动环主机。</t>
  </si>
  <si>
    <t>点型感温火灾探测器</t>
  </si>
  <si>
    <t>1.探测器类别：A1R；
2.工作电压：总线24V，允许范围：16V～28V；
3.工作电流：监视电流≤0.6mA   报警电流≤1.8mA；
4.接入动环主机</t>
  </si>
  <si>
    <t>紧急启停按钮</t>
  </si>
  <si>
    <t>1.编码方式：电子编码方式，编码范围可在21~30之间任意设定；
2.常开输出触点：额定值DC60V.0.1A，接触电阻小于等于100M欧姆；</t>
  </si>
  <si>
    <t>火灾声光警报器</t>
  </si>
  <si>
    <t>1.外壳材质：塑料；
2.使用场所：室内型；
3.供电方式：直流24V；</t>
  </si>
  <si>
    <t>灭火勿入指示灯</t>
  </si>
  <si>
    <t>1.编码方式：电子编码方式，编码范围可在11~20之间任意设定；
2.线制：与气体灭火控制器采用四线连接。其中两线接总线，无极性；另外两线接电源DC24V，无极性。</t>
  </si>
  <si>
    <t>气体灭火控制器</t>
  </si>
  <si>
    <t>1.工作电压：交流AC220V50/60Hz，允许电压变化范围AC176V～AC264V；
2.功耗：监视状态功耗≤30W；最大功耗≤380W；</t>
  </si>
  <si>
    <t>输入输出模块</t>
  </si>
  <si>
    <t>1.用于连接需要火灾报警控制器控制的消防联动设备。
2.采用32位ARM微处理器实现信号处理，用数字信号与控制器进行通信，工作稳定可靠，对电磁干扰有良好的抑制能力。
3.输入、输出信号隔离检测，抗干扰能力强。</t>
  </si>
  <si>
    <t>火灾报警控制器</t>
  </si>
  <si>
    <t>1.晶屏规格：不小于240×160点，可同屏显示不小于150个汉字信息；
2.控制器容量：最大容量为242个地址编码点；
3.电源：主电为交流220V，电压变化范围 ＋10%～－15%
4.具备备电电池，功耗≤25W；</t>
  </si>
  <si>
    <t>柜式七氟丙烷气体灭火装置</t>
  </si>
  <si>
    <t>1.贮存容器容积(L)和数量：≥70×1。
2.灭火剂最大充装密度：≤1120kg/m3。
3.贮存压力：不小于2.5Mpa（20℃）。
4.最大工作压力：4.2Mpa（50℃）。
5.工作温度范围： 0℃~55℃。
6.系统喷放时间：≤8S。</t>
  </si>
  <si>
    <t>七氟丙烷药剂</t>
  </si>
  <si>
    <t>七氟丙烷清洁气体灭火药剂</t>
  </si>
  <si>
    <t>Kg</t>
  </si>
  <si>
    <t>泄压装置</t>
  </si>
  <si>
    <t>安全阀的开启压力不得小于气瓶水压试验压力的75%或者相应标准的规定，也不得大于气瓶水压试验压力。</t>
  </si>
  <si>
    <t>防毒面具</t>
  </si>
  <si>
    <t>全面部立体防护，贮氧系统是由面罩、贮氧袋、T型三通、输氧导管以及固定构件组成；</t>
  </si>
  <si>
    <t>手提式二氧化碳灭火器</t>
  </si>
  <si>
    <t>1.灭火器主要由筒体、瓶头阀、喷射软管(喷嘴)等组成。
2.瓶身材质碳钢，喷射距离≥2m。
3.灭火剂采用二氧化碳，充装量不小于5Kg。</t>
  </si>
  <si>
    <t>轴流风机</t>
  </si>
  <si>
    <t>≥120*120*25mm，220V，含专业防尘网，专业防护罩</t>
  </si>
  <si>
    <t>机房事故排风</t>
  </si>
  <si>
    <t>RVVP-2×0.75护套电源线，20mm×1mm金属KBG镀锌线管等辅材</t>
  </si>
  <si>
    <t>接地系统</t>
  </si>
  <si>
    <t>地排</t>
  </si>
  <si>
    <t>1.T2 紫铜排国标铜质；
2.配置与孔位数对应的成套螺栓；
3.规格：不小于500×200×8mm，不少于21孔</t>
  </si>
  <si>
    <t>组</t>
  </si>
  <si>
    <t>镀锌扁钢</t>
  </si>
  <si>
    <t>镀锌扁钢优于等于：40mm×4mm</t>
  </si>
  <si>
    <t>米</t>
  </si>
  <si>
    <t>均压环</t>
  </si>
  <si>
    <t>镀锌扁钢优于等于：30mm×3mm</t>
  </si>
  <si>
    <t xml:space="preserve">接地紫铜带 </t>
  </si>
  <si>
    <t>100*0.3mm，网格不小于600mm*1200mm</t>
  </si>
  <si>
    <t>机柜接地线</t>
  </si>
  <si>
    <t>RVVZ 1*10，含线缆敷设</t>
  </si>
  <si>
    <t>动环监控系统</t>
  </si>
  <si>
    <t>动环监控平台</t>
  </si>
  <si>
    <t>监控对象包括且不限于：市电、配电、UPS、蓄电池、精密空调、温湿度、漏水、烟雾、视频、门禁等</t>
  </si>
  <si>
    <t>智能型采集单元</t>
  </si>
  <si>
    <t>不少于4路以太网电口；不少于8路智能串口；不少于1路USB口；不少于16路DI；不少于4路DO；不少于8路AI；不少于2路蓄电池总压和中间点采集；不少于2路数字温湿度接口，单路DC-48V供电。</t>
  </si>
  <si>
    <t>水浸传感器</t>
  </si>
  <si>
    <t>定位式水浸传感器</t>
  </si>
  <si>
    <t>UPS检测模块</t>
  </si>
  <si>
    <t>通过使用动环监控平台，采集包括且不限于UPS的输入电压，输入电流，输出电压，输出电流，旁路相电压，旁路相电流，功率因素，电池电压，电池电流，系统频率，系统负载，电池后备时间等UPS通信协议所能提供的各项数据。</t>
  </si>
  <si>
    <t>蓄电池管理接口单元</t>
  </si>
  <si>
    <t xml:space="preserve"> 2V单体，12v单独：监测单元，单体电池监控，可判断单独故障</t>
  </si>
  <si>
    <t>蓄电池管理单元</t>
  </si>
  <si>
    <t>1.支持交流/直流供电：支持高压直流DC240V或交流AC220V供电
2.提供蓄电池在线监控功能
3.支持远程设置和在线监控
4.当单体出现故障时，可以切断整组单体电池采集模块，避免因单体电池采集模块故障导致电池的过度放电
5.每组串口提供≥两个RJ45接口，支持环路通讯，任何一节开路不影响剩余模块的通讯和采集。</t>
  </si>
  <si>
    <t>动环监控设备安装线材，机房安装管材(线材需保护用PVC、线槽、线盒等)</t>
  </si>
  <si>
    <t>视频监控系统</t>
  </si>
  <si>
    <t>枪形摄像机</t>
  </si>
  <si>
    <t>1.采用≥1/2.8英寸400万像素传感器；
2.支持H.264/H.265/M-JPEG视频编码算法；
3.最低照度≤0.002Lux（彩色）， ≤0.0002Lux（黑白）；
4.支持分辨率不小于1920×1080，帧率：1-30fps；
5.支持亮度≥11级，信噪比≥57dB，图像延时≤110ms；
6.支持音频编码格式G.711a.G.711u.G722.1.G726.AAC_LC音频编码标准，支持AEC回声抵消和混音录像等功能；
7.支持内置红外补光，红外照射距离不小于60米，支持解决过曝或曝光不足等问题。</t>
  </si>
  <si>
    <t>POE交换机</t>
  </si>
  <si>
    <t>1.≥24口千兆全网管POE交换机
2.接口：≥24*10/100/1000Base-T以太网端口；≥2*1/10GE(光)；1个console口
3.交换容量：≥48Gbps
4.包转发率：≥30Mpps
5.支持220v交流
6.POE功率功耗≤240W
7.支持IPv6、支持IPv4/IPv6双栈</t>
  </si>
  <si>
    <t>控制台</t>
  </si>
  <si>
    <t>国产化设备
1.CPU：≥4C, 2.5GHz
2.内存：≧16G DDR4 3200MHz 内存，提供≥2个内存槽位
3.显卡：集成显卡
4.声卡：集成声卡，
5.硬盘：≧512G M.2 NVME SSD ；
6.键盘.鼠标：原厂防水键盘.抗菌鼠标；
7.接口：≥6个USB接口，≥1*VGA接口，≥1*HDMI接口（VGA非转接）；
8.显示器：≧23英寸屏，1920*1080全高清分辨率 
9.电源：110/220V 180W 节能电源</t>
  </si>
  <si>
    <t>视频监控线缆、网线及辅材</t>
  </si>
  <si>
    <t>综合布线</t>
  </si>
  <si>
    <t>理线器</t>
  </si>
  <si>
    <t>24口理线架</t>
  </si>
  <si>
    <t>配线架</t>
  </si>
  <si>
    <t>24口预端接高密配线架</t>
  </si>
  <si>
    <t>含网线、跳线、标签等辅材及线缆敷设</t>
  </si>
  <si>
    <t>九</t>
  </si>
  <si>
    <t>合计9</t>
  </si>
  <si>
    <t>操作终端</t>
  </si>
  <si>
    <t>国产化。物理CPU：≥8核，主频≥3.6GHz；内存≥32G;固态硬盘≥1TB;独显≥8G。配套含键盘、鼠标、操作系统,≥27寸高清显示器等。</t>
  </si>
  <si>
    <t>合计10</t>
  </si>
  <si>
    <t>数据采集</t>
  </si>
  <si>
    <t>国产化
1.支持标准工控通讯协议(包括且不限于Modbus、OPC等)对接采集、能与企业已有相关系统（如DCS、ESD、SIS、PLC等）系统进行数据采集对接。
2.支持网闸功能；
3.CPU：≥四核处理器 ；存储≥32G；内存：≥ 4G内存
4.网口：≥4个10/100/1000Base-T端口，≥1个Console口，≥2个USB口；
5.串口：≥4* RS232    ≥2 * RS485
支持边缘计算，支持≥ 100种工业设备协议。
采用专用隔离设备和模块化工作组件设计，通过链路阻断、协议转换的方式，使得数据只能以专有数据块的方式静态地在两个网络之间进行“摆渡”，从而切断两个网络之间的所有直接连接，保证不同安全级别网络之间的数据能够安全、可靠地交换，同时设备支持Modbus、OPC、RS232、RS485、数据库等多种协议数据采集、存储、解析。</t>
  </si>
  <si>
    <t>满足要求即可，不限定具体设备数量。</t>
  </si>
  <si>
    <t>视频接入</t>
  </si>
  <si>
    <t>国产化
支持≥32路 1080P视频接入；支持H264/H265图像解码；≥8T（ SATA）硬盘。
通过网络采集网络摄像机、模拟摄像机设备传输的视频码流，并实现观看、浏览、回放、管理、存储多个网络摄像机等功能，实现业务平台视频调阅、录像回放等功能。</t>
  </si>
  <si>
    <t>数据对接-企业</t>
  </si>
  <si>
    <t>对接不少于35家危化企业安全风险智能化管控平台系统，开发基础信息、双预防、重大危险源管理、人员定位、特殊作业、巡检等系统数据对接接口。包括系统接口开发、调试。</t>
  </si>
  <si>
    <t>数据对接-园区内已建系统</t>
  </si>
  <si>
    <t>对接园区已建相关系统。
与空气质量检测系统对接进行系统融合，一是实现设备接入，二是实现系统界面融合。
与危化车辆管理系统对接，进行系统融合，实现运输车辆停放的规范化管理。
与消防系统对接，根据《化工园区危险化学品运输车辆停车场建设标准》（T CPCIF 0050-2020）要求，共享消防水池位置与水位信息，显示灭火设施的位置与状态、动作信息等。
与燃气系统、蒸汽管道系统对接，接入已建视频监控数据，获取燃气公用工程设备、信息、仪表信息、耗气量汇总统计数据。
与污水处理厂系统对接、接入污水处理厂已建视频监控数据及中水会用率等数据。</t>
  </si>
  <si>
    <t>数据对接-自治区相关系统</t>
  </si>
  <si>
    <t>利用电子政务外网与应急管理部门、与自治区短信平台、行政许可审批、统一身份认证对接。
通过电子政务外网与交通运输部门宁夏危险货物道路运输监管系统对接，获取园区进出危险化学品运输车辆信息。</t>
  </si>
  <si>
    <t>包括且不限于电源线、信号线、六类国标网线、跳纤、插件、耗材等。含企业设备安装机柜及设备接电材料及工程量。</t>
  </si>
  <si>
    <t>数据专线-原有视频监控</t>
  </si>
  <si>
    <t>≥20M</t>
  </si>
  <si>
    <t>条</t>
  </si>
  <si>
    <t>≥10M</t>
  </si>
  <si>
    <r>
      <rPr>
        <sz val="12"/>
        <color theme="1"/>
        <rFont val="仿宋_GB2312"/>
        <charset val="134"/>
      </rPr>
      <t>高空</t>
    </r>
    <r>
      <rPr>
        <sz val="12"/>
        <color theme="1"/>
        <rFont val="微软雅黑"/>
        <charset val="134"/>
      </rPr>
      <t>瞭</t>
    </r>
    <r>
      <rPr>
        <sz val="12"/>
        <color theme="1"/>
        <rFont val="仿宋_GB2312"/>
        <charset val="134"/>
      </rPr>
      <t>望-专线</t>
    </r>
  </si>
  <si>
    <t>≥10M专线</t>
  </si>
  <si>
    <t>气体检测-专线</t>
  </si>
  <si>
    <t>5年</t>
  </si>
  <si>
    <t>封闭化管理-专线</t>
  </si>
  <si>
    <t>≥30M</t>
  </si>
  <si>
    <t>园区到封闭化管理监控室-专线</t>
  </si>
  <si>
    <t>≥100M</t>
  </si>
  <si>
    <t>违停-专线</t>
  </si>
  <si>
    <t>测速、违停-专线</t>
  </si>
  <si>
    <t>与企业-数据专线</t>
  </si>
  <si>
    <t>≥50M</t>
  </si>
  <si>
    <t>园区内已有系统</t>
  </si>
  <si>
    <t>与危化车辆管理系统对接-专线</t>
  </si>
  <si>
    <t>与燃气系统对接-专线</t>
  </si>
  <si>
    <t>与蒸汽管道监控系统对接</t>
  </si>
  <si>
    <t>与污水处理厂系统对接-专线</t>
  </si>
  <si>
    <t>与消防系统对接-专线</t>
  </si>
  <si>
    <t>与供电部门对接-专线</t>
  </si>
  <si>
    <t>与供水部门对接-专线</t>
  </si>
  <si>
    <t>与供热部门对接-专线</t>
  </si>
  <si>
    <t>合计11</t>
  </si>
  <si>
    <t>存储设备</t>
  </si>
  <si>
    <r>
      <rPr>
        <sz val="12"/>
        <color theme="1"/>
        <rFont val="仿宋_GB2312"/>
        <charset val="134"/>
      </rPr>
      <t>国产化设备
1.CPU≥64位  2C；内存≥16</t>
    </r>
    <r>
      <rPr>
        <sz val="12"/>
        <color theme="1"/>
        <rFont val="Calibri"/>
        <charset val="134"/>
      </rPr>
      <t>GB</t>
    </r>
    <r>
      <rPr>
        <sz val="12"/>
        <color theme="1"/>
        <rFont val="仿宋_GB2312"/>
        <charset val="134"/>
      </rPr>
      <t>；硬盘≥240G SSD固态硬盘，配置≥6个风扇;
2.≥48盘位,含48块8T企业级SATA硬盘;
3.≥4个千兆数据网口；≥1个千兆管理网口；
4.冗余电源，交流供电；
5.网络协议包括且不限于：RTSP/ONVIF/PSIA/（GB/T28181）；
6.支持按弹性扩容、支持对设备异常情况进行监控、支持集群管理功能；支持视频与图片即存即取。</t>
    </r>
  </si>
  <si>
    <t>汇聚交换机</t>
  </si>
  <si>
    <t>国产化设备
★1.交换容量≥672Gbps，包转发率≥120Mpps；
2.设备支持≥24 个千兆 SFP，8 个 10/100/1000Base-T 以太网端口，4个万兆 SFP+；
3.支持模块化可插拔的双电源、双风扇和前后风道；
4.支持统一用户管理功能，支持802.1X/MAC/Portal等多种认证方式，支持≥10000认证用户同时在线；
5.支持包括且不限于静态路由、RIP v1/v2、OSPF、BGP、ISIS、RIPng、OSPFv3、ISISv6、BGP4+；
6.支持多个物理端口的流量镜像到一个端口，支持流镜像、远程端口镜像；
7.支持VxLAN功能，支持BGP EVPN等；
8.配置≥8个千兆电口，24个千兆光口，4个万兆光口，双交流电源，24个千兆单模光模块，4个万兆单模光模块，3年维保；
9.支持IPv6、支持IPv4/IPv6双栈。</t>
  </si>
  <si>
    <t>核心交换机</t>
  </si>
  <si>
    <t>国产化设备
★1.交换容量≥230 Tbps，包转发率≥10000Mpps；
2.主控引擎与交换网板物理分离；主控引擎≥2；独立交换网板≥2；整机业务板槽位数≥4；
3.采用国产芯片，自主可控;
4.设备双电源；
5.支持VxLAN功能，支持VxLAN二层网关、三层网关，支持BGP EVPN等；
6.支持VxLAN IPv6 ；
7.支持包括且不限于静态路由、RIP、RIPng、OSPF、OSPFv3、BGP、BGP4+、ISIS、ISISv6 ，MPLS L3VPN、MPLS L2VPN(VPLS，VLL)、MPLS-TE、MPLS QoS；
8.支持对IP网络的精确丢包监控和快速故障定界能力；
9.配置≥双主控，双交换网板，双电源，1块48口万兆光口板卡，24个万兆多模光模块，24个万兆单模光模块，3年维保；
10.支持IPv6、支持IPv4/IPv6双栈。</t>
  </si>
  <si>
    <t>24口配线架</t>
  </si>
  <si>
    <t>24口配线架，含理线器</t>
  </si>
  <si>
    <t>合计13</t>
  </si>
  <si>
    <t>地基沉降观测仪（静力水准仪）</t>
  </si>
  <si>
    <t>1.量程：0～1000mm；
2.输出信号：RS485；
3.供电电压：（9-36）V DC；
4.测量精度：≤0.1%F.S；
5.灵敏度：≤0.01mm；
6.工作温度优于等于：-20~85℃；
7.防护等级：≥IP67；
8.过载压力：≥100%FS；
9.材质：铝合金</t>
  </si>
  <si>
    <t>配件</t>
  </si>
  <si>
    <t>储液罐：不锈钢，容量符合静力水准仪配套要求。</t>
  </si>
  <si>
    <t>线缆：双绞屏蔽线，含线缆施工</t>
  </si>
  <si>
    <t>气管+液管：高压PU管</t>
  </si>
  <si>
    <t>防水接头</t>
  </si>
  <si>
    <t>设备箱</t>
  </si>
  <si>
    <t>仪器保护罩：不锈钢</t>
  </si>
  <si>
    <t>数据传输</t>
  </si>
  <si>
    <t>4G网卡：
1.单通道RS485接口
2.全网通4G联网
3.集成采集、4G无线传输模块
4.DC12V~24V供电
5.支持边缘计算
6.支持数据本地备份存储
7.支持电平信号联动触发</t>
  </si>
  <si>
    <t>含物联网流量卡</t>
  </si>
  <si>
    <t>平台软件</t>
  </si>
  <si>
    <t>1.支持远程显示现场传感器采集到的数据
2.支持远程管理网关/传感器设备
3.支持远程设置联动报警策略
4.支持显示传感器数据图表及报表导出</t>
  </si>
  <si>
    <t>智能巡检终端</t>
  </si>
  <si>
    <t>1.防水等级：≥IP68；
2.防爆等级：Exib IIC T4 Gb；
3.CPU：不小于8核 2.4Ghz；
4.内存容量：不小于8G+256GB；
5.电池容量：不小于6000mAh；
6.摄像头：后置不低于64MP AI+16MP广角+5MP微距，前置不低于2400像素；
7.分辨率：不低于2400*1080；
8.其他：支持包括且不限于NFC，支持4G、5G；</t>
  </si>
  <si>
    <t>合计12</t>
  </si>
  <si>
    <t>园区高精度电子地图数据及园区空间业务数据普查整理</t>
  </si>
  <si>
    <t>利用高清正射影像生产园区1: 500高精度电子地图，用于园区导航公用设施标绘 包括道路、加油站、公共卫生间、园区卡口等。
园区各类业务数据普查、监测设施普查、重大危险源普查、安监设施普查、能源设施普查、物流设施普查、园区公用设施普查、企业基本信息、应急资源信息、其他整理（消防站、物资库、取水码头、危货停车场、重大危险源、医疗站、管委会、特勤站等）</t>
  </si>
  <si>
    <t>km²</t>
  </si>
  <si>
    <t>利用倾斜摄影的方式对园区进行航飞，包括像控点布设、模型生产，地面分辨率2.5cm；</t>
  </si>
  <si>
    <t>对园区化工聚集区共计20平方公里及重点区域（消防站、物资库、取水码头1个、危货停车场2个、医疗站1个、管委会2处、特勤站2个等）的倾斜摄影进行单体化模型建设，包括建筑模型数据、地形模型数据等，满足园区立体管理。并根据甲方提供的属性数据以及普查的数据进行属性录入。</t>
  </si>
  <si>
    <t>平罗工业园区2.5cm分辨率的正射影像数据</t>
  </si>
  <si>
    <t>对园区39个重大安全风险源采用激光点云扫描的方式获取高精度点云数据、并建设仿真模型，包括设施或设备以及危险源属性信息</t>
  </si>
  <si>
    <t>对园区高精度电子地图数据、园区空间业务数据普查整理成果、倾斜摄影模型数据、倾斜摄影模型矢量单体化数据、园区正射影像数据、园区实景三维模型数据、重大危险源激光点云扫描及建模、管廊孪生模型数据、园区市政综合管线建库</t>
  </si>
  <si>
    <t>桌面GIS软件</t>
  </si>
  <si>
    <t>1.支持数据导入导出、类型转换、数据浏览和编辑等丰富的数据管理功能;
2.提供数据配准、投影转换等丰富的数据处理功能;
3.提供丰富的地图制图和专题图生产功能；支持加载地图、数据、符号、颜色方案等在线资源；支持通过空间数据引警管理数据；
4.支持三维场景，立体效果展示，支持倾斜摄影和BIM模型;
5.支持布局排版打印:支持根据需求定制符号:支持单任务生产地图瓦片: 支持统计图表:支持分享地图、数据、符号库、颜色方案等资源至门户。</t>
  </si>
  <si>
    <t>1.基于跨平台的云GIS应用服务器，含空间数据库引擎；
2.提供地图服务、空间数据访问与管理服务、智能缓存技术；支持Web客户端服务聚合功能；增加处理自动化服务(除基本的数据导入、处理、导出外，需选配相应功能扩展模块搭配使用)、数据流服务、Web打印服务、集群服务和数据科学服务，提供服务端服务聚合；提供地址匹配服务；
3.提供三维场景的发布、浏览功能，提供在三维场景内的查询功能，支持安全设置；
4.提供三维空间分析；包含以下三维发布和浏览功能：地形数据、影像数据、KML数据、模型数据、矢量数据、二维地图；包含以下空间分析功能：通视分析、可视域分析、天际线分析、阴影率统计分析、剖面线分析、阴影率分析；RVT等BIM数据导入；
5.提供高级网络分析功能，如：最佳路径分析、旅行商分析、最近设施分析和服务区分析；
6.提供基于三维网络数据集的网络分析功能，具体包括：连通性分析、爆管分析等三维网络分析功能;
7.提供高级空间分析功能服务，包括：缓冲区分析、叠加分析、表面分析等空间分析功能。</t>
  </si>
  <si>
    <t>1.通过通用数据标准实现大规模、多源异构、本地/在线的GIS数据的动态加载；
2.支持真实地理坐标空间，增加三维地球，支持本地/在线的地形、影像数据；
3.支持图层定位，获取场景实时位置；
4.模型实时剖切、通视分析、地形等高线、属性查询等查询分析功能；
5.支持飞行管理功能，支持漫游飞行；</t>
  </si>
  <si>
    <t>基础支撑</t>
  </si>
  <si>
    <t>底座支撑平台的系统综合门户是以不同用户角色、权限为基础，提供不同用户的消息内容、数据资源和分析工具等系统功能，通过系统首页可以快速、便捷的进入到用户常用或必用的管理页面。包括我的消息、资源目录、基础工具、可视化浏览。	
分析管理包括空间的日照分析，充分使用已建系统的服务和功能，加强平台支撑侧的能力赋能。	
模拟仿真功能包含淹没分析、天气模拟、日照模拟、飞行模拟，充分使用孪生平台的多种模拟仿真功能，为园区智慧化场景提供模拟仿真能力支撑。	
资源中心包括数据总览、数据目录、数据图谱、服务注册、在线服务发布、服务申请、服务监控，作为资源中心为智慧园区各类场景提供数据资源管理与服务	
运行管理模块包含用户管理、角色/权限管理、微服务监控、服务申请统计、平台运行监控、日志管理，为保障孪生平台的正常运行提供服务管理，对平台的实时运行状态进行监控管理。
AR支撑服务：支持为上层信息化服务提供能力支撑，满足本次项目建设的AR全景一张图，实现对园区综合信息的综合分析与统计展示。</t>
  </si>
  <si>
    <t>合计14</t>
  </si>
  <si>
    <t>类目</t>
  </si>
  <si>
    <t>品类</t>
  </si>
  <si>
    <t>规格参数</t>
  </si>
  <si>
    <t>数量（套）</t>
  </si>
  <si>
    <r>
      <rPr>
        <sz val="12"/>
        <color rgb="FF000000"/>
        <rFont val="仿宋_GB2312"/>
        <charset val="134"/>
      </rPr>
      <t>化工设备及自动化控制培训设施</t>
    </r>
  </si>
  <si>
    <r>
      <rPr>
        <sz val="12"/>
        <color rgb="FF000000"/>
        <rFont val="仿宋_GB2312"/>
        <charset val="134"/>
      </rPr>
      <t>典型化工设备拆装与检维修作业实训系统</t>
    </r>
  </si>
  <si>
    <t>换热器与管路拆装与维修维护实训系统</t>
  </si>
  <si>
    <t>设备平台</t>
  </si>
  <si>
    <t>框架尺寸长×宽×高≥3800×1000×63mm，设备占地尺寸长×宽×高≥3800×1000×4000mm。平台主梁型材规格为≥60*40*4mm冷弯型钢，次梁型材规格优于等于5#等边角铁。平台铺板型号规格为≥3mm（含扁豆纹高度）热轧花纹钢板。
电压AC380V，功率≥5.5kW，三相五线制（三火线一零线一地线）。每个实验室需配置≥1～2个接地点。需配置包括且不限于进水管路及排水管路。</t>
  </si>
  <si>
    <t>管路</t>
  </si>
  <si>
    <t>304不锈钢材质，优于等于DN32，配合法兰安装阀门。</t>
  </si>
  <si>
    <t>水槽</t>
  </si>
  <si>
    <t>304不锈钢材质，带排空底阀、放空阀，进水管路设置专用接口，≥φ500×600，厚度≥1.5mm。</t>
  </si>
  <si>
    <t>列管式换热器</t>
  </si>
  <si>
    <r>
      <rPr>
        <sz val="12"/>
        <color rgb="FF000000"/>
        <rFont val="仿宋_GB2312"/>
        <charset val="134"/>
      </rPr>
      <t>固定管板式换热器，≥φ219×1000mm，≥DN200PN10法兰连接，304不锈钢材质，内置≥16根Ф20的304不锈钢管，换热面积≥1</t>
    </r>
    <r>
      <rPr>
        <sz val="12"/>
        <color rgb="FF000000"/>
        <rFont val="Segoe UI Symbol"/>
        <charset val="134"/>
      </rPr>
      <t>㎡</t>
    </r>
    <r>
      <rPr>
        <sz val="12"/>
        <color rgb="FF000000"/>
        <rFont val="仿宋_GB2312"/>
        <charset val="134"/>
      </rPr>
      <t>。</t>
    </r>
  </si>
  <si>
    <t>浮头换热器</t>
  </si>
  <si>
    <r>
      <rPr>
        <sz val="12"/>
        <color rgb="FF000000"/>
        <rFont val="仿宋_GB2312"/>
        <charset val="134"/>
      </rPr>
      <t>304不锈钢浮头式换热器，≥Ф219*1000mm，≥DN200PN10法兰连接，内置≥16根Ф20的304不锈钢管，换热面积≥1</t>
    </r>
    <r>
      <rPr>
        <sz val="12"/>
        <color rgb="FF000000"/>
        <rFont val="Segoe UI Symbol"/>
        <charset val="134"/>
      </rPr>
      <t>㎡</t>
    </r>
    <r>
      <rPr>
        <sz val="12"/>
        <color rgb="FF000000"/>
        <rFont val="仿宋_GB2312"/>
        <charset val="134"/>
      </rPr>
      <t>。折流挡板≥6块，双封头系列，内部构件均可拆卸。</t>
    </r>
  </si>
  <si>
    <t>板式换热器</t>
  </si>
  <si>
    <r>
      <rPr>
        <sz val="12"/>
        <color rgb="FF000000"/>
        <rFont val="仿宋_GB2312"/>
        <charset val="134"/>
      </rPr>
      <t>板式换热器，工业级，换热面积≥2m</t>
    </r>
    <r>
      <rPr>
        <sz val="12"/>
        <color rgb="FF000000"/>
        <rFont val="Calibri"/>
        <charset val="134"/>
      </rPr>
      <t>²</t>
    </r>
    <r>
      <rPr>
        <sz val="12"/>
        <color rgb="FF000000"/>
        <rFont val="仿宋_GB2312"/>
        <charset val="134"/>
      </rPr>
      <t>，碳钢框架，换热板为304不锈钢材质，进出口法兰≥DN32PN16</t>
    </r>
  </si>
  <si>
    <t>离心泵</t>
  </si>
  <si>
    <r>
      <rPr>
        <sz val="12"/>
        <color rgb="FF000000"/>
        <rFont val="仿宋_GB2312"/>
        <charset val="134"/>
      </rPr>
      <t>工业级，≥IS50－32－125，流量≥12.5m</t>
    </r>
    <r>
      <rPr>
        <sz val="12"/>
        <color rgb="FF000000"/>
        <rFont val="Calibri"/>
        <charset val="134"/>
      </rPr>
      <t>³</t>
    </r>
    <r>
      <rPr>
        <sz val="12"/>
        <color rgb="FF000000"/>
        <rFont val="仿宋_GB2312"/>
        <charset val="134"/>
      </rPr>
      <t>/H，扬程≥20米，功率≥2.2KW，电压380V，双膜片联轴器，联轴器配套安全护罩，装置旁设置操作柱，控制泵的启停。</t>
    </r>
  </si>
  <si>
    <t>真空表</t>
  </si>
  <si>
    <t>指针式真空表，≥YN100，测量范围≥-0.1-0MPa，精度：优于等于2.5%FS；就地显示</t>
  </si>
  <si>
    <t>压力表</t>
  </si>
  <si>
    <t>指针式压力表，≥YN100，测量范围≥0-1MPa，精度：优于等于2.5%FS；就地显示</t>
  </si>
  <si>
    <t>温度计</t>
  </si>
  <si>
    <t>双金属温度计，测量范围≥0-100℃，精度：优于等于2.5%FS；就地显示</t>
  </si>
  <si>
    <t>安全阀</t>
  </si>
  <si>
    <t>弹簧微启式安全阀，304不锈钢，≥DN25</t>
  </si>
  <si>
    <t>过滤器</t>
  </si>
  <si>
    <t>Y型过滤器，≥DN50PN10，304不锈钢</t>
  </si>
  <si>
    <t>管路管件</t>
  </si>
  <si>
    <t>304不锈钢管包括且不限于≥DN25、≥DN32、≥DN40、≥DN50，需满足现场实际施工需求</t>
  </si>
  <si>
    <t>阀门</t>
  </si>
  <si>
    <t>304不锈钢材质，包含且不限于闸阀、截止阀、球阀等，需满足现场实际施工需求</t>
  </si>
  <si>
    <t>法兰</t>
  </si>
  <si>
    <t>304不锈钢，≥DN32PN10，≥10套；≥DN50PN10，≥2套</t>
  </si>
  <si>
    <t>8字盲板</t>
  </si>
  <si>
    <t>304不锈钢，≥DN50、≥DN32PN10等，需满足现场实际施工需求</t>
  </si>
  <si>
    <t>试压设备</t>
  </si>
  <si>
    <t>手动试压泵，最大试压≥4MPa</t>
  </si>
  <si>
    <t>龙门吊架</t>
  </si>
  <si>
    <t>碳钢材质，包括且不限于手拉葫芦等</t>
  </si>
  <si>
    <t>工具架、管件架</t>
  </si>
  <si>
    <t>工具架：长×宽×高≥1200×600×1400mm，≥三层，碳钢材质</t>
  </si>
  <si>
    <t>电控</t>
  </si>
  <si>
    <t>控制系统集中在操作柱中，包含且不限于启停按钮、启停指示灯、急停按钮、航空插头、电线等</t>
  </si>
  <si>
    <t>资料</t>
  </si>
  <si>
    <t>包括且不限于操作说明书等</t>
  </si>
  <si>
    <t>管路拆装与维修维护实训系统</t>
  </si>
  <si>
    <t>框架尺寸长×宽×高：≥3800×1000×63mm，设备占地尺寸长×宽×高：≥3800×1000×4000mm。平台主梁型材规格≥60*40*4mm冷弯型钢，次梁型材规格优于等于5#等边角铁。平台铺板型号规格≥3mm（含扁豆纹高度）热轧花纹钢板。
电压AC380V，功率≥5.5kW，三相五线制（三火线一零线一地线）。每个实验室需配置≥1～2个接地点。需配置包括且不限于进水管路及排水管路。</t>
  </si>
  <si>
    <t>卧式离心泵</t>
  </si>
  <si>
    <t>储槽</t>
  </si>
  <si>
    <t>304不锈钢，≥φ500×600mm</t>
  </si>
  <si>
    <t>流量计</t>
  </si>
  <si>
    <t>转子流量计，≥LZB－40，≥400－4000L/h</t>
  </si>
  <si>
    <t>指针压力表，≥YN100，量程≥0－1Mpa</t>
  </si>
  <si>
    <t>指针真空表，≥YN100，量程≥-0.1－0Mpa</t>
  </si>
  <si>
    <t>双金属温度计，≥0-120℃，现场显示</t>
  </si>
  <si>
    <t>截止阀</t>
  </si>
  <si>
    <t>304不锈钢，包括且不限于≥DN50、≥DN32，≥PN10等，需满足现场实际施工需求</t>
  </si>
  <si>
    <t>球阀</t>
  </si>
  <si>
    <t>止回阀</t>
  </si>
  <si>
    <t>304不锈钢，包括且不限于≥DN32，≥PN10等，需满足现场实际施工需求</t>
  </si>
  <si>
    <t>304不锈钢，整定压力≥0.7Mpa</t>
  </si>
  <si>
    <t>连接软管</t>
  </si>
  <si>
    <t>≥0-500mm，304不锈钢，≥DN50法兰连接，≥PN10</t>
  </si>
  <si>
    <t>304不锈钢，包括且不限于≥DN50、≥DN40、≥DN32，≥PN10等，需满足现场实际施工需求</t>
  </si>
  <si>
    <t>垫片</t>
  </si>
  <si>
    <t>橡胶垫圈，包括且不限于聚四氟乙烯垫片</t>
  </si>
  <si>
    <t>Y型过滤器，包括且不限于≥DN50，≥PN10等，304不锈钢，需满足现场实际施工需求</t>
  </si>
  <si>
    <t>卡箍（卡子）</t>
  </si>
  <si>
    <t>304不锈钢，包括且不限于≥DN50，≥DN32等，耐压≥1MPa，需满足现场实际施工需求</t>
  </si>
  <si>
    <t>密封垫片</t>
  </si>
  <si>
    <t>橡胶垫片，包括且不限于≥DN50、≥DN32等，需满足现场实际施工需求</t>
  </si>
  <si>
    <t>管件</t>
  </si>
  <si>
    <t>304不锈钢，包含且不限于三通、弯头、外丝等</t>
  </si>
  <si>
    <t>管道</t>
  </si>
  <si>
    <t>304不锈钢包括且不限于≥DN50、≥DN32、≥DN25等，管道厚度≥1.5mm</t>
  </si>
  <si>
    <t>工具货架</t>
  </si>
  <si>
    <r>
      <rPr>
        <sz val="12"/>
        <color rgb="FF000000"/>
        <rFont val="仿宋_GB2312"/>
        <charset val="134"/>
      </rPr>
      <t>反应釜拆装与维修维护实训系统</t>
    </r>
  </si>
  <si>
    <t>支架</t>
  </si>
  <si>
    <t>框架尺寸长×宽×高≥1170×1000×940mm，设备占地尺寸长×宽×高≥1170×1000×2000 mm。平台主梁型材规格≥80*80*2mm冷弯型钢。
电压AC380V，≥功率13kW，三相五线制（三火线一零线一地线）。每个实验室需配置≥1～2个接地点。需配置包括且不限于进水管路及排水管路。</t>
  </si>
  <si>
    <t>反应釜</t>
  </si>
  <si>
    <t>304不锈钢，壁厚≥3mm，≥φ600×700mm，夹套厚≥50mm，≥6*2kw电加热管，冷却盘管，搅拌桨，≥750w搅拌电机，≥DN50加料口*1</t>
  </si>
  <si>
    <t>铠装式热电阻，分度号优于等于PT100，量程≥0-200℃，远传显示</t>
  </si>
  <si>
    <t>转速表</t>
  </si>
  <si>
    <t>霍尔传感器，实时转速检测，范围≥0-2999R/min，远传显示</t>
  </si>
  <si>
    <t>指针压力表，≥YN60，量程≥0－0.4Mpa</t>
  </si>
  <si>
    <t>压力</t>
  </si>
  <si>
    <t>扩散硅压力传感器：量程≥0－0.4Mpa，4-20mA信号输出，远传显示</t>
  </si>
  <si>
    <t>液位</t>
  </si>
  <si>
    <t>磁翻板液位计，≥DN15法兰连接，介质水，常温常压，L≥600mm，≥4-20mA信号输出，远传及现场同步显示</t>
  </si>
  <si>
    <t>304不锈钢，包括且不限于≥DN25，≥PN10等，需满足现场实际施工需求</t>
  </si>
  <si>
    <t>304不锈钢，包括且不限于≥DN50、≥DN40、≥DN32等，需满足现场实际施工需求</t>
  </si>
  <si>
    <t>弹簧式安全阀，304不锈钢，整定压力≥0.5Mpa</t>
  </si>
  <si>
    <t>304不锈钢，包括且不限于≥DN50、≥DN40、≥DN32，≥PN10等</t>
  </si>
  <si>
    <t>橡胶垫片，包括且不限于四氟垫片</t>
  </si>
  <si>
    <t>304不锈钢，包括且不限于三通、弯头等</t>
  </si>
  <si>
    <t>304不锈钢，包括且不限于≥DN65、≥DN50、≥DN25等，厚度≥1.5mm</t>
  </si>
  <si>
    <t>货架</t>
  </si>
  <si>
    <t>工具架：长×宽×高≥1200×600×900mm，≥两层，碳钢材质</t>
  </si>
  <si>
    <t>工具车</t>
  </si>
  <si>
    <t>平板手推车：长×宽≥1000×700mm</t>
  </si>
  <si>
    <t>控制柜</t>
  </si>
  <si>
    <t>尺寸≥500*400*250mm，材质碳钢喷塑，内含温控器、数据巡检仪等控制模块；控制柜集成在装置上，可进行加热控制，搅拌转速控制，显示包括且不限于反应釜液位、温度、压力等参数。</t>
  </si>
  <si>
    <r>
      <rPr>
        <sz val="12"/>
        <color rgb="FF000000"/>
        <rFont val="仿宋_GB2312"/>
        <charset val="134"/>
      </rPr>
      <t>化工设备模型展示系统</t>
    </r>
  </si>
  <si>
    <t>固定模型展示台</t>
  </si>
  <si>
    <r>
      <rPr>
        <sz val="12"/>
        <color rgb="FF000000"/>
        <rFont val="仿宋_GB2312"/>
        <charset val="134"/>
      </rPr>
      <t>展示面积不少于20</t>
    </r>
    <r>
      <rPr>
        <sz val="12"/>
        <color rgb="FF000000"/>
        <rFont val="Segoe UI Symbol"/>
        <charset val="134"/>
      </rPr>
      <t>㎡</t>
    </r>
    <r>
      <rPr>
        <sz val="12"/>
        <color rgb="FF000000"/>
        <rFont val="仿宋_GB2312"/>
        <charset val="134"/>
      </rPr>
      <t>，满足现场实际施工需求。</t>
    </r>
  </si>
  <si>
    <t>反应器-釜式反应器</t>
  </si>
  <si>
    <t>典型的化工釜式反应器模型，不同的功能区域采用不同颜色的亚克力，结构清晰，包含主要结构及附件如下：包括且不限于反应釜壳、夹套、盘管、搅拌桨叶、进出管道等；尺寸不小于φ325*500</t>
  </si>
  <si>
    <t>反应器-固定管式反应器</t>
  </si>
  <si>
    <t>典型的固定床反应器模型，不同的功能区域采用不同颜色的亚克力，结构清晰，包含主要结构及附件如下：包括且不限于反应筒体、固定床层、进出管道等；尺寸不小于φ325*500</t>
  </si>
  <si>
    <t>换热器-板式换热器</t>
  </si>
  <si>
    <t>典型的板式换热器模型，不同的功能区域采用不同颜色的亚克力，结构清晰，包含主要结构及附件如下：包括且不限于热物流进出口管道及换热夹层、冷物流进出口管道及换热夹层、底座等</t>
  </si>
  <si>
    <t>换热器-列管式换热器</t>
  </si>
  <si>
    <t>典型的列管式换热器模型，不同的功能区域采用不同颜色的亚克力，结构清晰，包含主要结构及附件如下：包括且不限于壳程、管程、进出口管道、管箱、管板、折流板、支腿等；尺寸不小于φ219*600</t>
  </si>
  <si>
    <t>换热器-浮头式换热器</t>
  </si>
  <si>
    <t>典型的浮头式换热器模型，不同的功能区域采用不同颜色的亚克力，结构清晰，包含主要结构及附件如下：包括且不限于壳程、管程、进出口管道、浮头、隔板、支腿等；尺寸不小于φ219*600</t>
  </si>
  <si>
    <t>换热器-U型管换热器</t>
  </si>
  <si>
    <t>典型的U型弯换热器模型，不同的功能区域采用不同颜色的亚克力，结构清晰，包含主要结构及附件如下：包括且不限于壳程、管程、进出口管道、隔板、支腿等；尺寸不小于φ219*600</t>
  </si>
  <si>
    <t>阀门-截止阀</t>
  </si>
  <si>
    <t>304不锈钢法兰截止阀，≥DN50，半剖面显示内部结构、密封型式</t>
  </si>
  <si>
    <t>阀门-球阀</t>
  </si>
  <si>
    <t>304不锈钢法兰球阀，≥DN50，半剖面显示内部结构、密封型式</t>
  </si>
  <si>
    <t>阀门-闸阀</t>
  </si>
  <si>
    <t>304不锈钢法兰闸阀，≥DN50，半剖面显示内部结构、密封型式</t>
  </si>
  <si>
    <t>阀门-蝶阀</t>
  </si>
  <si>
    <t>304不锈钢对夹涡轮蝶阀，≥DN50，带开度指示表，手轮控制</t>
  </si>
  <si>
    <t>阀门-气动薄膜调节阀</t>
  </si>
  <si>
    <t>单座气动薄膜调节阀，≥DN50，配套电气阀门定位器，气源过滤器等，流量特性为线性，≥4-20mA信号输入，故障关闭型，304不锈钢</t>
  </si>
  <si>
    <t>阀门-电动球阀</t>
  </si>
  <si>
    <t>304不锈钢电动球阀，≥DN50，可调节型，≥4-20mA信号输入，电压220V，带开度显示</t>
  </si>
  <si>
    <t>塔类-填料塔</t>
  </si>
  <si>
    <t>典型的填料塔模型，不同的功能区域采用不同颜色的亚克力，结构清晰，包含主要结构及附件如下：包括且不限于塔筒、填料支撑、分布器、模拟填料、进出口管道等；尺寸不小于φ219*800</t>
  </si>
  <si>
    <t>塔类-板式塔</t>
  </si>
  <si>
    <t>典型的板式塔模型，不同的功能区域采用不同颜色的亚克力，结构清晰，包含主要结构及附件如下：包括且不限于塔筒、塔盘、溢流堰、进出口管道等；尺寸不小于φ219*800</t>
  </si>
  <si>
    <t>机泵-离心泵</t>
  </si>
  <si>
    <t>典型的离心泵模型，不同的功能区域采用不同颜色的亚克力，结构清晰，包含主要结构及附件如下：包括且不限于泵壳、叶轮、进出口管道、底座、泵轴等</t>
  </si>
  <si>
    <t>机泵-风机</t>
  </si>
  <si>
    <t>典型的涡轮风机模型，不同的功能区域采用不同颜色的亚克力，结构清晰，包含主要结构及附件如下：包括且不限于机壳、叶轮、进出口管道、底座、机轴等</t>
  </si>
  <si>
    <t>机泵-往复式压缩机</t>
  </si>
  <si>
    <t>典型的往复式压缩机模型，不同的功能区域采用不同颜色的亚克力，结构清晰，包含主要结构及附件如下：包括且不限于机壳、曲轴、膜片、进出口管道、机座等</t>
  </si>
  <si>
    <t>机泵-离心式压缩机</t>
  </si>
  <si>
    <t>典型的离心式压缩机模型，不同的功能区域采用不同颜色的亚克力，结构清晰，包含主要结构及附件如下：包括且不限于机壳、叶轮、进出口管道、机座等</t>
  </si>
  <si>
    <t>安全附件-安全阀</t>
  </si>
  <si>
    <t>带手柄弹簧全启式安全阀，DN50，材质：304不锈钢，适用介质：水蒸气，整定压力0.5MPa</t>
  </si>
  <si>
    <t>安全附件-呼吸阀</t>
  </si>
  <si>
    <t>304不锈钢防爆阻火呼吸阀，连接法兰≥DN50，动作压力≥+355Pa-295Pa</t>
  </si>
  <si>
    <t>安全附件-爆破板</t>
  </si>
  <si>
    <t>拱形爆破片，泄放口径≥DN50，材质304不锈钢，爆破压力≥1MPa，爆破压力允差±5%</t>
  </si>
  <si>
    <t>安全附件-阻火器</t>
  </si>
  <si>
    <t>管道式阻火器，≥DN50法兰连接，防爆型，内置波纹板，铸钢</t>
  </si>
  <si>
    <t>仪表-热电阻</t>
  </si>
  <si>
    <t>铠装热电阻，分度号优于等于PT100，量程≥0-200℃，输出信号电阻值，精度优于等于A级，铸钢</t>
  </si>
  <si>
    <t>仪表-热电偶</t>
  </si>
  <si>
    <t>铠装热电阻，分度号优于等于K型，量程≥0-800℃，输出信号毫伏信号，精度优于等于0.75级，铸钢</t>
  </si>
  <si>
    <t>仪表-压力表</t>
  </si>
  <si>
    <t>耐震压力表，≥YN100，量程≥0-1MPa，≥M20*1.5螺纹连接，铸钢</t>
  </si>
  <si>
    <t>仪表-压力传感器</t>
  </si>
  <si>
    <t>压力变送器，量程≥0-1MPa，DC24V供电，≥4-20mA信号输出，精度优于等于0.5级，铸钢</t>
  </si>
  <si>
    <t>仪表-涡轮流量计</t>
  </si>
  <si>
    <r>
      <rPr>
        <sz val="12"/>
        <color rgb="FF000000"/>
        <rFont val="仿宋_GB2312"/>
        <charset val="134"/>
      </rPr>
      <t>涡轮流量计，≥DN50法兰连接，适用介质水，量程≥4-40m</t>
    </r>
    <r>
      <rPr>
        <sz val="12"/>
        <color rgb="FF000000"/>
        <rFont val="Calibri"/>
        <charset val="134"/>
      </rPr>
      <t>³</t>
    </r>
    <r>
      <rPr>
        <sz val="12"/>
        <color rgb="FF000000"/>
        <rFont val="仿宋_GB2312"/>
        <charset val="134"/>
      </rPr>
      <t>/H，带液晶显示，DC24V供电，≥4-20mA信号输出，铸钢</t>
    </r>
  </si>
  <si>
    <t>仪表-金属浮子流量计</t>
  </si>
  <si>
    <r>
      <rPr>
        <sz val="12"/>
        <color rgb="FF000000"/>
        <rFont val="仿宋_GB2312"/>
        <charset val="134"/>
      </rPr>
      <t>金属浮子流量计，≥DN50法兰连接，适用介质水，量程≥1-10m</t>
    </r>
    <r>
      <rPr>
        <sz val="12"/>
        <color rgb="FF000000"/>
        <rFont val="Calibri"/>
        <charset val="134"/>
      </rPr>
      <t>³</t>
    </r>
    <r>
      <rPr>
        <sz val="12"/>
        <color rgb="FF000000"/>
        <rFont val="仿宋_GB2312"/>
        <charset val="134"/>
      </rPr>
      <t>/H，带液晶显示，DC24V供电，≥4-20mA信号输出，铸钢</t>
    </r>
  </si>
  <si>
    <t>仪表-磁翻板液位计</t>
  </si>
  <si>
    <t>磁翻板液位计，≥DN15法兰连接，测量长度≥500mm，介质水，≥4-20mA信号输出，铸钢</t>
  </si>
  <si>
    <t>管道展示</t>
  </si>
  <si>
    <t>展示架子：碳钢喷塑，≥2000*685*1500mm立式支架
展示包括且不限于可燃气体、非可燃气体、可燃液体、非可燃液体、无害液体、酸液、碱液、有毒液体、水、污水、蒸汽、空气、氧气、消防管道等多种管道，外表喷涂或粘贴不同颜色的标志色与文字色，供学员学习</t>
  </si>
  <si>
    <t>模型展示终端</t>
  </si>
  <si>
    <t>尺寸：≥21寸；分辨率不低于3840*2160，多点触摸；利用图片、视频等多维度展示化工设备内部结构</t>
  </si>
  <si>
    <r>
      <rPr>
        <sz val="12"/>
        <color rgb="FF000000"/>
        <rFont val="仿宋_GB2312"/>
        <charset val="134"/>
      </rPr>
      <t>仪表与过程自动化控制培训设施</t>
    </r>
  </si>
  <si>
    <r>
      <rPr>
        <sz val="12"/>
        <color rgb="FF000000"/>
        <rFont val="仿宋_GB2312"/>
        <charset val="134"/>
      </rPr>
      <t>调节阀拆装实训系统</t>
    </r>
  </si>
  <si>
    <t>操作台（盘）</t>
  </si>
  <si>
    <t>框架尺寸长×宽×高≥1600×600×871mm，设备占地尺寸长×宽×高≥1600×600×1417mm。此框架主梁型材规格≥40*40*2mm冷弯型钢。</t>
  </si>
  <si>
    <t>气动调节阀</t>
  </si>
  <si>
    <t>304不锈钢，气动薄膜单座调节阀，≥DN20，定位器优于等于YT-1000，≥4-20mA信号控制，等百分比特性，带信号反馈</t>
  </si>
  <si>
    <t>1、材质：304不锈钢；2、公称通径≥DN25，≥PN1.6Mpa，需满足现场实际施工需求</t>
  </si>
  <si>
    <t>调节阀控制仪表</t>
  </si>
  <si>
    <r>
      <rPr>
        <sz val="12"/>
        <color rgb="FF000000"/>
        <rFont val="仿宋_GB2312"/>
        <charset val="134"/>
      </rPr>
      <t>1、显示方式：表盘显示
2、支持信号：包括且不限于标准热电偶N，K，E，J，T，S，R，B等；标准热电阻包括且不限于PT100，CU50；直流电流≥4～20mA；输入阻抗≥250</t>
    </r>
    <r>
      <rPr>
        <sz val="12"/>
        <color rgb="FF000000"/>
        <rFont val="Calibri"/>
        <charset val="161"/>
      </rPr>
      <t>Ω</t>
    </r>
    <r>
      <rPr>
        <sz val="12"/>
        <color rgb="FF000000"/>
        <rFont val="仿宋_GB2312"/>
        <charset val="134"/>
      </rPr>
      <t>；直流电压≥1～5V；
3、输出信号：模拟量控制输出≥0～10mADC(负载电阻1000</t>
    </r>
    <r>
      <rPr>
        <sz val="12"/>
        <color rgb="FF000000"/>
        <rFont val="Calibri"/>
        <charset val="161"/>
      </rPr>
      <t>Ω</t>
    </r>
    <r>
      <rPr>
        <sz val="12"/>
        <color rgb="FF000000"/>
        <rFont val="Calibri"/>
        <charset val="134"/>
      </rPr>
      <t>)</t>
    </r>
    <r>
      <rPr>
        <sz val="12"/>
        <color rgb="FF000000"/>
        <rFont val="仿宋_GB2312"/>
        <charset val="134"/>
      </rPr>
      <t>、≥4～20mADC(负载电阻≤750</t>
    </r>
    <r>
      <rPr>
        <sz val="12"/>
        <color rgb="FF000000"/>
        <rFont val="Calibri"/>
        <charset val="161"/>
      </rPr>
      <t>Ω</t>
    </r>
    <r>
      <rPr>
        <sz val="12"/>
        <color rgb="FF000000"/>
        <rFont val="Calibri"/>
        <charset val="134"/>
      </rPr>
      <t>)</t>
    </r>
    <r>
      <rPr>
        <sz val="12"/>
        <color rgb="FF000000"/>
        <rFont val="仿宋_GB2312"/>
        <charset val="134"/>
      </rPr>
      <t>、≥0～5VDC(负载电阻250k</t>
    </r>
    <r>
      <rPr>
        <sz val="12"/>
        <color rgb="FF000000"/>
        <rFont val="Calibri"/>
        <charset val="161"/>
      </rPr>
      <t>Ω</t>
    </r>
    <r>
      <rPr>
        <sz val="12"/>
        <color rgb="FF000000"/>
        <rFont val="Calibri"/>
        <charset val="134"/>
      </rPr>
      <t>)</t>
    </r>
    <r>
      <rPr>
        <sz val="12"/>
        <color rgb="FF000000"/>
        <rFont val="仿宋_GB2312"/>
        <charset val="134"/>
      </rPr>
      <t>、≥1～5VDC(负载电阻250k</t>
    </r>
    <r>
      <rPr>
        <sz val="12"/>
        <color rgb="FF000000"/>
        <rFont val="Calibri"/>
        <charset val="161"/>
      </rPr>
      <t>Ω</t>
    </r>
    <r>
      <rPr>
        <sz val="12"/>
        <color rgb="FF000000"/>
        <rFont val="Calibri"/>
        <charset val="134"/>
      </rPr>
      <t>)</t>
    </r>
    <r>
      <rPr>
        <sz val="12"/>
        <color rgb="FF000000"/>
        <rFont val="仿宋_GB2312"/>
        <charset val="134"/>
      </rPr>
      <t>；
4、光电隔离，为变送器提供≥24V/30mA馈电输出；
5、报警方式：≥1-4路报警控制、LED指示；</t>
    </r>
  </si>
  <si>
    <t>气动精密调压器</t>
  </si>
  <si>
    <t>1、气源压力：≥0-0.6Mpa；
2、输出压力：≥0.4-400Kpa连续可调；
3、连接形式：≥G1/2″。</t>
  </si>
  <si>
    <t>压力变送器</t>
  </si>
  <si>
    <t>智能数显扩散硅压力变送器，量程≥0-0.6MPa，≥4-20mA信号输出</t>
  </si>
  <si>
    <t>玻璃转子流量计</t>
  </si>
  <si>
    <t>螺纹连接，浮子为304不锈钢材质，量程≥20-110LPM</t>
  </si>
  <si>
    <t>控制柜附件</t>
  </si>
  <si>
    <t>内有包括且不限于漏电保护器，接触器等电器元件；包括且不限于柜门安装控制仪表、带灯按钮、压力表、气动精密调压器等</t>
  </si>
  <si>
    <t>气源管道</t>
  </si>
  <si>
    <t>包括且不限于高品质PU管，透明，连接空压机、气动精密调压器、调节阀等。</t>
  </si>
  <si>
    <t>百分表</t>
  </si>
  <si>
    <t>量程≥0-30mm；配套磁性表座</t>
  </si>
  <si>
    <t>静音无油空压机</t>
  </si>
  <si>
    <t>1、电压≥220V/50Hz；
2、功率≥500w；噪音≤50db；
3、容积流量≥112L/min；
4、最高压力≥0.7Mpa；
5、出口压力≥0～0.6可调；
6、气罐容积≥6～8L；
7、无油、无水（可以手动排水）外形尺寸≥480*205*485mm。</t>
  </si>
  <si>
    <t>水泵</t>
  </si>
  <si>
    <t>单级卧式离心泵，≥MS60，电压380V，功率≥370W，流量为≥60L/H。</t>
  </si>
  <si>
    <t>水箱</t>
  </si>
  <si>
    <t>304不锈钢材质，≥500*500*450mm，带水箱盖，侧面留进水口，中间加隔板设计</t>
  </si>
  <si>
    <t>配套工具</t>
  </si>
  <si>
    <t>包括且不限于10寸活动扳手、14-17寸扳手、17-19寸呆扳手、一字螺丝刀、十字螺丝刀、内六角扳手套装、工具托盘等</t>
  </si>
  <si>
    <t>操作说明书</t>
  </si>
  <si>
    <t>/</t>
  </si>
  <si>
    <r>
      <rPr>
        <sz val="12"/>
        <color rgb="FF000000"/>
        <rFont val="仿宋_GB2312"/>
        <charset val="134"/>
      </rPr>
      <t>变送器调校实训系统</t>
    </r>
  </si>
  <si>
    <t>压力校验仪（标准表）</t>
  </si>
  <si>
    <r>
      <rPr>
        <sz val="12"/>
        <color rgb="FF000000"/>
        <rFont val="仿宋_GB2312"/>
        <charset val="134"/>
      </rPr>
      <t>量程：≥0～160kPa；准确度：≥0.05%F.S；
精密数字压力表具有现场显示，输出≥4～20mA信号功能，配合通讯软件可直接与计算机通讯，对检测数据进行保存、处理和报表输出；信号全隔离设计，杜绝干扰；
内置可充电锂电池供电（可拆卸），在外供电断开时依然可以稳定采集压力。带配套充电器。外置充电器≥220VAC50Hz3VA；
应用：实验室数字通讯采集压力，在计算机上实现数据存储和处理。
分辨率≤：压力：Min1Pa；电流：Min1</t>
    </r>
    <r>
      <rPr>
        <sz val="12"/>
        <color rgb="FF000000"/>
        <rFont val="Calibri"/>
        <charset val="161"/>
      </rPr>
      <t>μ</t>
    </r>
    <r>
      <rPr>
        <sz val="12"/>
        <color rgb="FF000000"/>
        <rFont val="Calibri"/>
        <charset val="134"/>
      </rPr>
      <t>A</t>
    </r>
    <r>
      <rPr>
        <sz val="12"/>
        <color rgb="FF000000"/>
        <rFont val="仿宋_GB2312"/>
        <charset val="134"/>
      </rPr>
      <t>；
显示：LCD≥5位显示，自带背光功能；
低功耗设计，内置充电电池，可连续工作一个月以上；
安装接头：≥M20×1.5；
零点自稳技术；温度补偿技术
二线制供电：二线制电流型变送器直接测量；
电流测量：≥（-25.0000～25.0000）mA；分辨率：≤0.1</t>
    </r>
    <r>
      <rPr>
        <sz val="12"/>
        <color rgb="FF000000"/>
        <rFont val="Calibri"/>
        <charset val="161"/>
      </rPr>
      <t>μ</t>
    </r>
    <r>
      <rPr>
        <sz val="12"/>
        <color rgb="FF000000"/>
        <rFont val="Calibri"/>
        <charset val="134"/>
      </rPr>
      <t xml:space="preserve">A
</t>
    </r>
    <r>
      <rPr>
        <sz val="12"/>
        <color rgb="FF000000"/>
        <rFont val="仿宋_GB2312"/>
        <charset val="134"/>
      </rPr>
      <t>电压测量：≥（-25.0000～25.0000）V；分辨率：≤0.1mV
电测准确度：≥</t>
    </r>
    <r>
      <rPr>
        <sz val="12"/>
        <color rgb="FF000000"/>
        <rFont val="Calibri"/>
        <charset val="134"/>
      </rPr>
      <t xml:space="preserve">±0.02%rdg.±15dgt
</t>
    </r>
    <r>
      <rPr>
        <sz val="12"/>
        <color rgb="FF000000"/>
        <rFont val="仿宋_GB2312"/>
        <charset val="134"/>
      </rPr>
      <t>带有≥DC24V输出，可直接校验压力变送器；
支持现有工业用通讯终端，包括且不限于对HART协议的智能仪表调校实训。
包括且不限于压力开关、电接点表、压力控制器校验功能；</t>
    </r>
  </si>
  <si>
    <t>压力校验台</t>
  </si>
  <si>
    <t>包括且不限于由高效气压泵、储压罐、控制传感器、智能压力控制器、气压驱动器、精密调节阀（微调阀、回检阀、截止阀）、输出快速接头和连接管路组成；
造压范围：≥0～1MPa；
造压速度：小于60秒；
微调范围：≥0～50kPa；
稳定度：≥0.01%F.S/秒变化；</t>
  </si>
  <si>
    <t>精密压力表</t>
  </si>
  <si>
    <t>≥YB-150A量程：≥0～160kPa精度：≥0.4%</t>
  </si>
  <si>
    <t>压力校验仪（标准表）充电器</t>
  </si>
  <si>
    <t>对压力校验仪进行充电；
输入：≥AC（200～240）V，50Hz；
输出：≥DC9V/2A</t>
  </si>
  <si>
    <t>过程连接转换接头及软管</t>
  </si>
  <si>
    <r>
      <rPr>
        <sz val="12"/>
        <color rgb="FF000000"/>
        <rFont val="仿宋_GB2312"/>
        <charset val="134"/>
      </rPr>
      <t>转换接头：
1.≥M20×1.5外转≥</t>
    </r>
    <r>
      <rPr>
        <sz val="12"/>
        <color rgb="FF000000"/>
        <rFont val="Calibri"/>
        <charset val="161"/>
      </rPr>
      <t>φ</t>
    </r>
    <r>
      <rPr>
        <sz val="12"/>
        <color rgb="FF000000"/>
        <rFont val="Calibri"/>
        <charset val="134"/>
      </rPr>
      <t>6mm</t>
    </r>
    <r>
      <rPr>
        <sz val="12"/>
        <color rgb="FF000000"/>
        <rFont val="仿宋_GB2312"/>
        <charset val="134"/>
      </rPr>
      <t>快拧转换接头不少于2个
2.≥M20*1.5堵头不少于3个
用于连接压力校验台及压力变送器</t>
    </r>
  </si>
  <si>
    <t>变送器安装支架</t>
  </si>
  <si>
    <t>对差压变送器进行固定的托架；外形尺寸≥400mm×300mm×330mm，304不锈钢</t>
  </si>
  <si>
    <t>差压变送器</t>
  </si>
  <si>
    <t>被检仪表：量程/准确度：≥0～100kPa/0.075级；信号：≥4-20mA，支持且不限于HART协议；</t>
  </si>
  <si>
    <t>手持器</t>
  </si>
  <si>
    <t>手操器，配套专用电阻，精度≤0.05%F*S,连续运行时间≥20h</t>
  </si>
  <si>
    <t>数字万用表</t>
  </si>
  <si>
    <t>高精度电工数显万能表，智能防烧，可测量交直流电压、电流，带≥20mA电流测量档位，直流电压200mV-200V，精度±（0.5%+3）；直流电压100V，精度±（0.8%+10）；交流电压2V-200V，精度±（0.8%+5）；交流电750V，精度±（1.2%+10）；直流电200uA-20mA，精度±（0.8%+10）</t>
  </si>
  <si>
    <r>
      <rPr>
        <sz val="12"/>
        <color rgb="FF000000"/>
        <rFont val="仿宋_GB2312"/>
        <charset val="134"/>
      </rPr>
      <t>以下工具均不少于：活动扳手6寸≥1把；中号一字、梅花螺丝刀≥6*100，十字改锥小号长杆≥4*75、一字改锥小号长杆4*75各≥1把；尖嘴钳、老虎钳、剥线钳各≥1把；内六角扳手≥一套，开口扳手≥12-14</t>
    </r>
    <r>
      <rPr>
        <sz val="12"/>
        <color rgb="FF000000"/>
        <rFont val="微软雅黑"/>
        <charset val="134"/>
      </rPr>
      <t>〞</t>
    </r>
    <r>
      <rPr>
        <sz val="12"/>
        <color rgb="FF000000"/>
        <rFont val="仿宋_GB2312"/>
        <charset val="134"/>
      </rPr>
      <t>1把；≥14-17</t>
    </r>
    <r>
      <rPr>
        <sz val="12"/>
        <color rgb="FF000000"/>
        <rFont val="微软雅黑"/>
        <charset val="134"/>
      </rPr>
      <t>〞</t>
    </r>
    <r>
      <rPr>
        <sz val="12"/>
        <color rgb="FF000000"/>
        <rFont val="仿宋_GB2312"/>
        <charset val="134"/>
      </rPr>
      <t>1把；专用导线≥1*600 2根，托盘≥1个。</t>
    </r>
  </si>
  <si>
    <t>自动化控制实训系统</t>
  </si>
  <si>
    <t>设备框架</t>
  </si>
  <si>
    <t>框架尺寸长×宽×高≥2000×650×1670mm，设备占地尺寸长×宽×高≥2000×650×1850mm。此框架主梁型材规格≥38*38*1.4mm冷弯型钢。</t>
  </si>
  <si>
    <t>304不锈钢水箱</t>
  </si>
  <si>
    <t>尺寸：≥600*600*500mm，厚度≥1.5mm，包括且不限于带贮水排空底阀和盖板，管路循环水与泵吸入口间隔板设计</t>
  </si>
  <si>
    <t>加热锅炉</t>
  </si>
  <si>
    <t>304不锈钢加热锅炉，内胆≥Ф159*350，夹套≥Ф219*300，厚度≥1.5mm，锅炉内胆内置≥单根3KW加热器棒</t>
  </si>
  <si>
    <t>高位槽</t>
  </si>
  <si>
    <t>304不锈钢，敞口式，≥Ф350*500</t>
  </si>
  <si>
    <r>
      <rPr>
        <sz val="12"/>
        <color rgb="FF000000"/>
        <rFont val="仿宋_GB2312"/>
        <charset val="134"/>
      </rPr>
      <t>304不锈钢离心泵，电压380V，功率≥250W，额定流量≥1m</t>
    </r>
    <r>
      <rPr>
        <sz val="12"/>
        <color rgb="FF000000"/>
        <rFont val="Calibri"/>
        <charset val="134"/>
      </rPr>
      <t>³</t>
    </r>
    <r>
      <rPr>
        <sz val="12"/>
        <color rgb="FF000000"/>
        <rFont val="仿宋_GB2312"/>
        <charset val="134"/>
      </rPr>
      <t>/H，扬程≥14m。</t>
    </r>
  </si>
  <si>
    <t>电动调节阀</t>
  </si>
  <si>
    <r>
      <rPr>
        <sz val="12"/>
        <color rgb="FF000000"/>
        <rFont val="仿宋_GB2312"/>
        <charset val="134"/>
      </rPr>
      <t>阀体材质：304不锈钢，阀芯材质：304不锈钢，≥DN15PN16，≥4-20mA信号输入，调节流量范围≥0.2-1.5m</t>
    </r>
    <r>
      <rPr>
        <sz val="12"/>
        <color rgb="FF000000"/>
        <rFont val="Calibri"/>
        <charset val="134"/>
      </rPr>
      <t>³</t>
    </r>
    <r>
      <rPr>
        <sz val="12"/>
        <color rgb="FF000000"/>
        <rFont val="仿宋_GB2312"/>
        <charset val="134"/>
      </rPr>
      <t>/H</t>
    </r>
  </si>
  <si>
    <t>电动球阀</t>
  </si>
  <si>
    <t>304不锈钢，≥AC220V，≥4分螺纹连接，≥4-20mA信号控制</t>
  </si>
  <si>
    <t>管路系统</t>
  </si>
  <si>
    <t>304不锈钢管路系统（数量满足工艺流程需要）</t>
  </si>
  <si>
    <t>阀门系统</t>
  </si>
  <si>
    <t>304不锈钢闸阀、球阀等（数量满足工艺流程需要）</t>
  </si>
  <si>
    <t>锅炉内胆温度检测</t>
  </si>
  <si>
    <t>铠装式热电阻，分度号优于等于PT100，优于等于2分螺纹连接，测量范围≥0-200℃</t>
  </si>
  <si>
    <t>锅炉夹套温度检测</t>
  </si>
  <si>
    <t>锅炉内胆液位检测</t>
  </si>
  <si>
    <t>磁翻板液位计，≥DN15，带≥4-20mA输出信号，介质水，常温常压，现场及远传显示</t>
  </si>
  <si>
    <t>涡轮流量计</t>
  </si>
  <si>
    <r>
      <rPr>
        <sz val="12"/>
        <color rgb="FF000000"/>
        <rFont val="仿宋_GB2312"/>
        <charset val="134"/>
      </rPr>
      <t>≥LWGY-10，测量范围≥0.2-1.2m</t>
    </r>
    <r>
      <rPr>
        <vertAlign val="superscript"/>
        <sz val="12"/>
        <color rgb="FF000000"/>
        <rFont val="仿宋_GB2312"/>
        <charset val="134"/>
      </rPr>
      <t>3</t>
    </r>
    <r>
      <rPr>
        <sz val="12"/>
        <color rgb="FF000000"/>
        <rFont val="仿宋_GB2312"/>
        <charset val="134"/>
      </rPr>
      <t>/h，带就地显示，≥4-20mA输出</t>
    </r>
  </si>
  <si>
    <t>可控硅调压模块</t>
  </si>
  <si>
    <t>三相调压模块，≥4-20mA控制，控制锅炉加热棒加热电压，电压380V</t>
  </si>
  <si>
    <t>耐震压力表，≥YN60，量程≥0-0.25MPa</t>
  </si>
  <si>
    <t>双金属温度计</t>
  </si>
  <si>
    <t>量程≥0-200℃，≥4分螺纹连接</t>
  </si>
  <si>
    <t>变频器</t>
  </si>
  <si>
    <t>三菱变频器，功率≥0.4KW，380V，≥0-50Hz</t>
  </si>
  <si>
    <t>控制电柜</t>
  </si>
  <si>
    <t>三相五线制供电，供电电压380V。立式控制柜：钢制喷塑材质，内安装有包括且不限于配电盘、按钮式强电开关控制、分相电压表、急停按钮等，配电盘上安装有包括且不限于漏电保护器、24V开关电源，接触器，固态继电器，信号线均采用屏蔽线，电源线均采用国标阻燃线，电线通过工业级喷塑桥架（或镀锌桥架）与现场装置、仪表连接，强电弱电分离，杜绝信号干扰</t>
  </si>
  <si>
    <t>信号终端处理器</t>
  </si>
  <si>
    <t>仪表的显示包括且不限于状态显示/报警/历史记录，机泵、马达、阀门等控制器的显示包括且不限于状态显示/调节以及其他信号的终端处理等</t>
  </si>
  <si>
    <t>运行监控软件</t>
  </si>
  <si>
    <t>DCS运行监控软件，包括且不限于操作人员发出的各命令的执行，图形与画面显示，现场检测数据的集中处理，报警信息处理等</t>
  </si>
  <si>
    <t>组态编辑软件</t>
  </si>
  <si>
    <t>DCS组态编辑软件，主要用于监控软件的组态编辑功能等</t>
  </si>
  <si>
    <r>
      <rPr>
        <sz val="12"/>
        <color rgb="FF000000"/>
        <rFont val="Times New Roman"/>
        <charset val="134"/>
      </rPr>
      <t>DCS</t>
    </r>
    <r>
      <rPr>
        <sz val="12"/>
        <color rgb="FF000000"/>
        <rFont val="仿宋_GB2312"/>
        <charset val="134"/>
      </rPr>
      <t>工作站</t>
    </r>
  </si>
  <si>
    <t>标准机柜：≥800×800×2100；机柜附件：包括且不限于层板、抗震底座等；机架≥12U</t>
  </si>
  <si>
    <t>通讯电缆：≥20m，满足现场实际施工需求</t>
  </si>
  <si>
    <t>终端匹配器：匹配阻抗用，在同轴电缆处使用，保证信号传输稳定性</t>
  </si>
  <si>
    <t>电源模块包括但不限于：系统电源模块(20A)：≥2块；系统电源分配模块：≥1块；配电电源模块（20A)：≥2块；配电电源冗余分配模块：≥1块；控制模块：≥1块</t>
  </si>
  <si>
    <t>输入输出模块包括但不限于：≥16路电流信号输入模块：≥1块；≥8路模拟量输出模块：≥1块；≥16路数字量输入模块：≥1块；≥16路数字量输出模块：≥1块</t>
  </si>
  <si>
    <t>端子板包括但不限于：≥16路电流信号通用端子板：1块；≥8路模拟量通用端子板：1块；≥16路无源开关量输入端子板：1块；≥16路继电器型开关量输出端子板：1块</t>
  </si>
  <si>
    <t>≥I/O信号电缆(DB44)，≥15m，满足现场实际施工需求</t>
  </si>
  <si>
    <t>≥I/O信号电缆(DB25)，≥15m，满足现场实际施工需求</t>
  </si>
  <si>
    <t>交换机：≥8电口；交换容量≥16gbps，包转发率≥11.90Mpps，输入电压12V，最大功耗≥7W</t>
  </si>
  <si>
    <t>工程师站：进行数据采集及处理，对被控对象实施闭环反馈控制、顺序控制和批量控制等，实现多种复杂控制逻辑的组态编辑、操作界面的设计，以及监控工艺流程的显示与控制等；含控制终端和显示终端</t>
  </si>
  <si>
    <t>单人操作台：钢制喷塑，≥120cm*90cm*75cm</t>
  </si>
  <si>
    <r>
      <rPr>
        <sz val="12"/>
        <color rgb="FF000000"/>
        <rFont val="仿宋_GB2312"/>
        <charset val="134"/>
      </rPr>
      <t>化工特殊作业安全技能实训</t>
    </r>
  </si>
  <si>
    <r>
      <rPr>
        <sz val="12"/>
        <color rgb="FF000000"/>
        <rFont val="仿宋_GB2312"/>
        <charset val="134"/>
      </rPr>
      <t>特殊作业综合实训系统</t>
    </r>
  </si>
  <si>
    <t>框架</t>
  </si>
  <si>
    <t>框架尺寸长×宽×高≥4500×2850×3207mm。此设备框架立柱型材规格≥100*100*3mm冷弯型钢。框架为钢结构≥二层平台带楼梯，一层方便人员进入操作；二层平台主梁型材规格≥100*50*4mm冷弯型钢，次梁型材规格≥60*40*4冷弯型钢及优于等于5#等边角铁。平台铺板型号规格≥3mm（含扁豆纹高度）热轧花纹钢板。</t>
  </si>
  <si>
    <t>卧式罐</t>
  </si>
  <si>
    <t>卧式罐，≥φ2000*4000，厚度≥3mm，材质碳钢，配套包括且不限于安全附件，配套进出口管线；卧式安装；</t>
  </si>
  <si>
    <t>盲板</t>
  </si>
  <si>
    <t>八字盲板、普通盲板各设置≥4组</t>
  </si>
  <si>
    <t>模拟气焊（割）</t>
  </si>
  <si>
    <t>氧气钢瓶、乙炔钢瓶，包含且不限于压力表、氧气带、喷嘴、气瓶支架</t>
  </si>
  <si>
    <t>人字安全梯</t>
  </si>
  <si>
    <t>多功能伸缩人字梯，高度≥2米</t>
  </si>
  <si>
    <t>斜梯</t>
  </si>
  <si>
    <t>≥2米升4米伸缩消防爬梯</t>
  </si>
  <si>
    <t>安全带</t>
  </si>
  <si>
    <t>五点式安全带，材质：涤纶＆合金钢，配≥2米双绳大钩，带缓冲包</t>
  </si>
  <si>
    <t>电工腰包</t>
  </si>
  <si>
    <t>优于等于帆布工具包劳保加厚多功能尼龙袋防水耐磨维修腰带包</t>
  </si>
  <si>
    <t>安全绳</t>
  </si>
  <si>
    <r>
      <rPr>
        <sz val="12"/>
        <color theme="1"/>
        <rFont val="仿宋_GB2312"/>
        <charset val="134"/>
      </rPr>
      <t>≥20m</t>
    </r>
    <r>
      <rPr>
        <sz val="12"/>
        <color rgb="FF000000"/>
        <rFont val="仿宋_GB2312"/>
        <charset val="134"/>
      </rPr>
      <t>，防失手绳，五金工具用防掉落安全绳</t>
    </r>
  </si>
  <si>
    <t>临时水平生命线</t>
  </si>
  <si>
    <t>材质聚酰胺酯，≥2-18米长度可调</t>
  </si>
  <si>
    <t>接电箱</t>
  </si>
  <si>
    <t>≥1-3级配电箱，包括且不限于配电缆、线盘，带漏电保护器等</t>
  </si>
  <si>
    <t>临时用电工具</t>
  </si>
  <si>
    <t>包括且不限于手持行灯、手钻等用电工器具</t>
  </si>
  <si>
    <t>电线过路桥架</t>
  </si>
  <si>
    <t>高≥2.5米，宽≥4米</t>
  </si>
  <si>
    <t>龙门吊</t>
  </si>
  <si>
    <t>≥1t重龙门吊，包括且不限于电动葫芦与跑车等</t>
  </si>
  <si>
    <t>模拟吊车</t>
  </si>
  <si>
    <t>≥200kg模拟吊车，可电动控制吊臂的伸缩，吊缆的上下移动，电缆与吊钩</t>
  </si>
  <si>
    <t>组合脚手架</t>
  </si>
  <si>
    <t>组合式脚手架，材质：碳钢镀锌</t>
  </si>
  <si>
    <t>吊装带展示架</t>
  </si>
  <si>
    <t>展示包括且不限于多种尼龙吊装带、吊装绳等</t>
  </si>
  <si>
    <t>吊装罐</t>
  </si>
  <si>
    <t>≥Φ377*600，顶部带环形吊耳，材质：304不锈钢</t>
  </si>
  <si>
    <t>与工艺管道匹配的阀门，数量不少于4台</t>
  </si>
  <si>
    <t>包括且不限于八字盲板、普通盲板各设置≥1组</t>
  </si>
  <si>
    <t>救援三脚架</t>
  </si>
  <si>
    <t>≥200公斤有限空间救援三脚架，材质：铝合金</t>
  </si>
  <si>
    <t>风向标</t>
  </si>
  <si>
    <t>包括且不限于风向、风速检测等</t>
  </si>
  <si>
    <t>拆装工具</t>
  </si>
  <si>
    <t>包括且不限于扳手、钳子、锤子等组合工具</t>
  </si>
  <si>
    <t>作业展示台</t>
  </si>
  <si>
    <t>展示包括且不限于多种作业、救援工具等，尺寸≥960*610*1980mm，材质：碳钢喷塑</t>
  </si>
  <si>
    <t>便携式气体检测仪</t>
  </si>
  <si>
    <t>泵吸式可燃气体检测仪，可检测包括且不限于氧气、一氧化碳、可燃气体、硫化氢等气体，并声光警报提示</t>
  </si>
  <si>
    <t>模拟救援假人</t>
  </si>
  <si>
    <t>模拟中毒假人，待人救援</t>
  </si>
  <si>
    <t>单人防护用具</t>
  </si>
  <si>
    <t>包括且不限于安全带、安全帽、防砸鞋、防爆手电，防尘口罩，防静电工作服、护目镜等</t>
  </si>
  <si>
    <t>手持行灯</t>
  </si>
  <si>
    <t>≥12V，防爆手持行灯</t>
  </si>
  <si>
    <t>通风机</t>
  </si>
  <si>
    <t>≥5米工业伸缩通风管+1台风机；口径≥DN200</t>
  </si>
  <si>
    <t>长管呼吸器</t>
  </si>
  <si>
    <t>≥5米管+面罩+腰带+滤罐；</t>
  </si>
  <si>
    <t>临时接电箱</t>
  </si>
  <si>
    <t>包括且不限于电缆、线盘等，带漏电保护器</t>
  </si>
  <si>
    <t>动土断路沙盘</t>
  </si>
  <si>
    <t>模拟沙盘由支架、沙盘组成，整体尺寸：长宽高≥2000*1500*700mm；
平面分为两个部分，同时模拟挖掘动土与交通断路。布置包括且不限于交通禁行、绕行、护栏、围栏等小型作业模拟工具车；模拟动土、断路的操作事项。</t>
  </si>
  <si>
    <t>仪表的显示包括且不限于状态显示/报警/历史记录等，机泵、马达、阀门等控制器的显示包括且不限于状态显示/调节以及其他信号的终端处理等。</t>
  </si>
  <si>
    <t>票证办理软件</t>
  </si>
  <si>
    <t>化工特殊作业“八项作业”票证办理软件，包括且不限于作业票证与审批流程确认等。</t>
  </si>
  <si>
    <t>安全文化展板</t>
  </si>
  <si>
    <t>安全文化展板，主要介绍安全作业规范与工器具的使用，满足场地施工实际需求。</t>
  </si>
  <si>
    <r>
      <rPr>
        <sz val="12"/>
        <color rgb="FF000000"/>
        <rFont val="仿宋_GB2312"/>
        <charset val="134"/>
      </rPr>
      <t>化工工艺安全实训</t>
    </r>
  </si>
  <si>
    <r>
      <rPr>
        <sz val="12"/>
        <color rgb="FF000000"/>
        <rFont val="仿宋_GB2312"/>
        <charset val="134"/>
      </rPr>
      <t>化工工艺单元安全技能实训</t>
    </r>
  </si>
  <si>
    <r>
      <rPr>
        <sz val="12"/>
        <color rgb="FF000000"/>
        <rFont val="仿宋_GB2312"/>
        <charset val="134"/>
      </rPr>
      <t>吸收与解吸单元操作实训系统</t>
    </r>
  </si>
  <si>
    <t>框架\楼梯\护栏</t>
  </si>
  <si>
    <t>框架尺寸长×宽×高≥3800×2716×3207mm，设备占地尺寸长×宽×高≥3800×2716×3500mm。此设备框架立柱型材规格≥100*100*3mm冷弯型钢。框架为钢结构≥二层平台带楼梯，一层方便人员进入操作；二层平台主梁型材规格≥100*50*4mm冷弯型钢，次梁型材规格≥60*40*4冷弯型钢及优于等于5#等边角铁。平台铺板型号规格≥3mm（含扁豆纹高度）热轧花纹钢板。护栏型材规格≥40*40*2mm冷弯型钢，护栏踢脚板型材规格≥100*3扁钢。楼梯型材规格≥180*50*20*3C型钢，楼梯踏板≥700*250*4mm（含扁豆纹高度）热轧花纹钢板折弯件。</t>
  </si>
  <si>
    <t>紧固件</t>
  </si>
  <si>
    <t>与法兰，阀门，框架，楼梯，护栏，支架配合；法兰阀门安装螺丝用相应的碳钢螺丝（≥Q235，带平弹垫），框架、护栏、支架安装螺丝用相应的镀锌螺丝。</t>
  </si>
  <si>
    <t>法兰、阀门、管线</t>
  </si>
  <si>
    <t>304不锈钢，用于与动静设备合理连接，方便操作</t>
  </si>
  <si>
    <t>吸收塔</t>
  </si>
  <si>
    <t>主体硬质玻璃≥φ100×1500 mm；上出口段304不锈钢≥φ108×200 mm；下部入口段，304不锈钢≥φ200×500 mm；包括且不限于填料为陶瓷拉西环填料，顶部有液体分布器，底部有填料支撑板。</t>
  </si>
  <si>
    <t>解吸塔</t>
  </si>
  <si>
    <t>主体硬质玻璃≥φ100×1500 mm；上出口段304不锈钢≥φ108×200 mm；下部入口段，304不锈钢≥φ200×500 mm；包括且不限于填料为304不锈钢鲍尔环填料，顶部有液体分布器，底部有填料支撑板。</t>
  </si>
  <si>
    <t>气体混合器</t>
  </si>
  <si>
    <t>304不锈钢，≥φ325*500mm，厚度≥1.5mm。</t>
  </si>
  <si>
    <t>富液储罐</t>
  </si>
  <si>
    <t>≥Φ377*600mm，厚度≥1.5mm，304不锈钢，卧式。</t>
  </si>
  <si>
    <t>贫液储罐</t>
  </si>
  <si>
    <t>贫液水泵</t>
  </si>
  <si>
    <r>
      <rPr>
        <sz val="12"/>
        <color rgb="FF000000"/>
        <rFont val="仿宋_GB2312"/>
        <charset val="134"/>
      </rPr>
      <t>≥MS60，≥功率550W，电压380V，额定流量≥3.6m</t>
    </r>
    <r>
      <rPr>
        <vertAlign val="superscript"/>
        <sz val="12"/>
        <color rgb="FF000000"/>
        <rFont val="仿宋_GB2312"/>
        <charset val="134"/>
      </rPr>
      <t>3</t>
    </r>
    <r>
      <rPr>
        <sz val="12"/>
        <color rgb="FF000000"/>
        <rFont val="仿宋_GB2312"/>
        <charset val="134"/>
      </rPr>
      <t>/h，扬程≥19m。</t>
    </r>
  </si>
  <si>
    <t>富液水泵</t>
  </si>
  <si>
    <t>风机</t>
  </si>
  <si>
    <r>
      <rPr>
        <sz val="12"/>
        <color rgb="FF000000"/>
        <rFont val="仿宋_GB2312"/>
        <charset val="134"/>
      </rPr>
      <t>≥HG-750型，旋涡气泵，功率≥750W，电压220V，最大风量≥110m</t>
    </r>
    <r>
      <rPr>
        <vertAlign val="superscript"/>
        <sz val="12"/>
        <color rgb="FF000000"/>
        <rFont val="仿宋_GB2312"/>
        <charset val="134"/>
      </rPr>
      <t>3</t>
    </r>
    <r>
      <rPr>
        <sz val="12"/>
        <color rgb="FF000000"/>
        <rFont val="仿宋_GB2312"/>
        <charset val="134"/>
      </rPr>
      <t>/h。</t>
    </r>
  </si>
  <si>
    <t>PT100温度传感器</t>
  </si>
  <si>
    <t>≥0-100℃，丝牙长度L≥50，吸收塔进液温度测量。</t>
  </si>
  <si>
    <t>≥0-100℃，丝牙长度L≥50，解吸塔进液温度测量。</t>
  </si>
  <si>
    <t>≥0-100℃，丝牙长度L≥30，吸收塔进气温度测量。</t>
  </si>
  <si>
    <t>≥0-100℃，丝牙长度L≥30，解吸塔进气温度测量。</t>
  </si>
  <si>
    <t>孔板流量计</t>
  </si>
  <si>
    <t>≥DN32PN16，304不锈钢孔板流量计，孔板孔径≥21mm</t>
  </si>
  <si>
    <r>
      <rPr>
        <sz val="12"/>
        <color rgb="FF000000"/>
        <rFont val="仿宋_GB2312"/>
        <charset val="134"/>
      </rPr>
      <t>≥LWGY-15，≥0.6—6m</t>
    </r>
    <r>
      <rPr>
        <sz val="12"/>
        <color rgb="FF000000"/>
        <rFont val="Calibri"/>
        <charset val="134"/>
      </rPr>
      <t>³</t>
    </r>
    <r>
      <rPr>
        <sz val="12"/>
        <color rgb="FF000000"/>
        <rFont val="仿宋_GB2312"/>
        <charset val="134"/>
      </rPr>
      <t>/h，吸收塔进水流量测量，≥4～20mA输出。</t>
    </r>
  </si>
  <si>
    <r>
      <rPr>
        <sz val="12"/>
        <color rgb="FF000000"/>
        <rFont val="仿宋_GB2312"/>
        <charset val="134"/>
      </rPr>
      <t>≥LWGY-15，≥0.6—6m</t>
    </r>
    <r>
      <rPr>
        <sz val="12"/>
        <color rgb="FF000000"/>
        <rFont val="Calibri"/>
        <charset val="134"/>
      </rPr>
      <t>³</t>
    </r>
    <r>
      <rPr>
        <sz val="12"/>
        <color rgb="FF000000"/>
        <rFont val="仿宋_GB2312"/>
        <charset val="134"/>
      </rPr>
      <t>/h，解吸塔进水流量测量，≥4～20mA输出。</t>
    </r>
  </si>
  <si>
    <t>孔板流量计压差测量，量程≥0-10kPa，≥4-20mA信号输出。</t>
  </si>
  <si>
    <t>泵后压力测量，耐震压力表，≥YN100，量程≥0-0.25MPa。</t>
  </si>
  <si>
    <t>风机后压力测量，膜盒压力表，≥YE100，量程≥0-25kPa。</t>
  </si>
  <si>
    <t>玻璃管液位计</t>
  </si>
  <si>
    <r>
      <rPr>
        <sz val="12"/>
        <color rgb="FF000000"/>
        <rFont val="仿宋_GB2312"/>
        <charset val="134"/>
      </rPr>
      <t>吸收塔塔底液位测量，≥DN15法兰连接，法兰材质304不锈钢，有机玻璃厚度≥2mm，L</t>
    </r>
    <r>
      <rPr>
        <sz val="12"/>
        <color rgb="FF000000"/>
        <rFont val="等线"/>
        <charset val="134"/>
      </rPr>
      <t>≥</t>
    </r>
    <r>
      <rPr>
        <sz val="12"/>
        <color rgb="FF000000"/>
        <rFont val="仿宋_GB2312"/>
        <charset val="134"/>
      </rPr>
      <t>300mm。</t>
    </r>
  </si>
  <si>
    <r>
      <rPr>
        <sz val="12"/>
        <color rgb="FF000000"/>
        <rFont val="仿宋_GB2312"/>
        <charset val="134"/>
      </rPr>
      <t>贫液罐液位测量，≥DN15法兰连接，法兰材质304不锈钢，有机玻璃厚度≥2mm，L</t>
    </r>
    <r>
      <rPr>
        <sz val="12"/>
        <color rgb="FF000000"/>
        <rFont val="等线"/>
        <charset val="134"/>
      </rPr>
      <t>≥</t>
    </r>
    <r>
      <rPr>
        <sz val="12"/>
        <color rgb="FF000000"/>
        <rFont val="仿宋_GB2312"/>
        <charset val="134"/>
      </rPr>
      <t>300mm。</t>
    </r>
  </si>
  <si>
    <r>
      <rPr>
        <sz val="12"/>
        <color rgb="FF000000"/>
        <rFont val="仿宋_GB2312"/>
        <charset val="134"/>
      </rPr>
      <t>解吸塔塔底液位测量，≥DN15法兰连接，法兰材质304不锈钢，有机玻璃厚度≥2mm，L</t>
    </r>
    <r>
      <rPr>
        <sz val="12"/>
        <color rgb="FF000000"/>
        <rFont val="等线"/>
        <charset val="134"/>
      </rPr>
      <t>≥</t>
    </r>
    <r>
      <rPr>
        <sz val="12"/>
        <color rgb="FF000000"/>
        <rFont val="仿宋_GB2312"/>
        <charset val="134"/>
      </rPr>
      <t>300mm。</t>
    </r>
  </si>
  <si>
    <r>
      <rPr>
        <sz val="12"/>
        <color rgb="FF000000"/>
        <rFont val="仿宋_GB2312"/>
        <charset val="134"/>
      </rPr>
      <t>富液罐液位测量，≥DN15法兰连接，法兰材质304不锈钢，有机玻璃厚度≥2mm，L</t>
    </r>
    <r>
      <rPr>
        <sz val="12"/>
        <color rgb="FF000000"/>
        <rFont val="等线"/>
        <charset val="134"/>
      </rPr>
      <t>≥</t>
    </r>
    <r>
      <rPr>
        <sz val="12"/>
        <color rgb="FF000000"/>
        <rFont val="仿宋_GB2312"/>
        <charset val="134"/>
      </rPr>
      <t>300mm。</t>
    </r>
  </si>
  <si>
    <t>富液泵、贫液泵转速调节，≥0-50HZ任意可调</t>
  </si>
  <si>
    <t>智能仪表电器控制台</t>
  </si>
  <si>
    <t>三相五线制供电，供电电压380V。智能仪表电器控制台（含嵌入式计算机位）：钢制喷塑材质，内安装包括且不限于配电盘、旋钮式强电开关控制、分相电压表、急停按钮等，配电盘上安装包括且不限于漏电保护器、24V开关电源，接触器，固态继电器，AO模块、AI模块、DO模块、DI模块、PT100温度采集模块等，信号线均采用屏蔽线，电源线均采用国标阻燃线，电线通过工业级喷塑桥架（或镀锌桥架）与现场装置、仪表连接，强电弱电分离，杜绝信号干扰。</t>
  </si>
  <si>
    <t>仪表的显示包括但不限于状态显示/报警/历史记录等，机泵、马达、阀门等控制器的显示包括且不限于状态显示/调节以及其他信号的终端处理等。</t>
  </si>
  <si>
    <t>工控组态软件，含人机操作界面，包括且不限于操作人员发出的各命令的执行，图形与画面显示，现场检测数据的集中处理，报警信息处理等，同时整合了工艺数据异常诊断与处置仿真功能、事故应急处置仿真功能。</t>
  </si>
  <si>
    <t>工控组态软件，可程序编写，主要用于监控软件的组态编辑功能等。</t>
  </si>
  <si>
    <r>
      <rPr>
        <sz val="12"/>
        <color rgb="FF000000"/>
        <rFont val="仿宋_GB2312"/>
        <charset val="134"/>
      </rPr>
      <t>精馏塔单元操作实训系统</t>
    </r>
  </si>
  <si>
    <t>框架尺寸长×宽×高≥3800×2716×3207mm，设备占地尺寸长×宽×高≥3800×2716×3800mm。此设备框架立柱型材规格≥100*100*3mm冷弯型钢。框架为钢结构≥二层平台带楼梯，一层方便人员进入操作；二层平台主梁型材规格≥100*50*4mm冷弯型钢，次梁型材规格≥60*40*4冷弯型钢及优于等于5#等边角铁。平台铺板型号规格≥3mm（含扁豆纹高度）热轧花纹钢板。护栏型材规格≥40*40*2mm冷弯型钢，护栏踢脚板型材规格≥100*3扁钢。楼梯型材规格≥180*50*20*3C型钢，楼梯踏板≥700*250*4mm（含扁豆纹高度）热轧花纹钢板折弯件。</t>
  </si>
  <si>
    <t>精馏塔体</t>
  </si>
  <si>
    <t>≥Φ76*2000*2mm，≥16块塔板，带有包括且不限于≥2段观测段，外保温，塔顶装有丝网除沫器，塔底有十字防涡器等。塔釜：≥Φ76*300mm 。全塔覆≥20mm硅酸铝保温。</t>
  </si>
  <si>
    <t>原料罐</t>
  </si>
  <si>
    <t>304不锈钢，≥φ377×500 mm，厚度≥1.5mm，包括且不限于加料漏斗等。</t>
  </si>
  <si>
    <t>塔体再沸器</t>
  </si>
  <si>
    <t>304不锈钢，≥Φ325*400mm，厚度≥1.5mm，带保温，配加热棒≥12KW/380V。</t>
  </si>
  <si>
    <t>回流罐</t>
  </si>
  <si>
    <t>≥Φ219*350，厚度≥1.5mm，304不锈钢材质，包括且不限于玻璃管液位计等。</t>
  </si>
  <si>
    <t>塔顶产品罐</t>
  </si>
  <si>
    <t>304不锈钢，≥Φ325*500mm，厚度≥1.5mm。</t>
  </si>
  <si>
    <t>塔底产品罐</t>
  </si>
  <si>
    <t>塔顶冷凝器</t>
  </si>
  <si>
    <t>≥Φ159*600mm，厚度≥1.5mm，内置≥20根Φ19 304不锈钢管。</t>
  </si>
  <si>
    <t>塔底冷却器</t>
  </si>
  <si>
    <t>≥Φ76*400mm，厚度≥1.5mm，内置≥10根Φ12 304不锈钢管。</t>
  </si>
  <si>
    <t>原料预热器</t>
  </si>
  <si>
    <t>≥Φ76，304不锈钢材质，内置≥500W加热棒。</t>
  </si>
  <si>
    <t>进料泵</t>
  </si>
  <si>
    <r>
      <rPr>
        <sz val="12"/>
        <color rgb="FF000000"/>
        <rFont val="仿宋_GB2312"/>
        <charset val="134"/>
      </rPr>
      <t>功率≥0.25KW，电压380V，流量≥1m</t>
    </r>
    <r>
      <rPr>
        <vertAlign val="superscript"/>
        <sz val="12"/>
        <color rgb="FF000000"/>
        <rFont val="仿宋_GB2312"/>
        <charset val="134"/>
      </rPr>
      <t>3</t>
    </r>
    <r>
      <rPr>
        <sz val="12"/>
        <color rgb="FF000000"/>
        <rFont val="仿宋_GB2312"/>
        <charset val="134"/>
      </rPr>
      <t>/h，扬程≥15.5m。</t>
    </r>
  </si>
  <si>
    <t>回流泵</t>
  </si>
  <si>
    <t>原料进料温度测量变送，量程≥0-200℃。</t>
  </si>
  <si>
    <t>塔板温度测量变送，量程≥0-200℃。</t>
  </si>
  <si>
    <t>塔顶温度测量变送，量程≥0-200℃。</t>
  </si>
  <si>
    <t>回流温度测量变送，量程≥0-200℃。</t>
  </si>
  <si>
    <t>再沸器温度测量变送，量程≥0-200℃。</t>
  </si>
  <si>
    <t>进料流量测量，量程≥6-60L/H。</t>
  </si>
  <si>
    <t>回流流量测量，量程≥6-60L/H。</t>
  </si>
  <si>
    <t>塔顶产品采出流量测量，量程≥6-60L/H。</t>
  </si>
  <si>
    <t>塔底产品采出流量测量，量程≥3-30L/H。</t>
  </si>
  <si>
    <t>冷却水流量测量，量程≥100-1000L/H</t>
  </si>
  <si>
    <t>原料罐液位测量，≥DN15法兰连接，法兰材质304不锈钢，有机玻璃厚度≥2mm，L≥500mm。</t>
  </si>
  <si>
    <t>磁翻板液位计</t>
  </si>
  <si>
    <t>再沸器液位测量变送，密度按水标定，≥4-20mA信号输出。</t>
  </si>
  <si>
    <t>塔底产品罐液位测量≥DN15法兰连接，法兰材质304不锈钢，有机玻璃厚度≥2mm，L≥200mm。</t>
  </si>
  <si>
    <t>塔顶产品罐液位测量≥DN15法兰连接，法兰材质304不锈钢，有机玻璃厚度≥2mm，L≥500mm。</t>
  </si>
  <si>
    <t>调压模块</t>
  </si>
  <si>
    <t>再沸器加热器温度控制，≥4-20mA信号控制。</t>
  </si>
  <si>
    <t>与进料泵、回流泵、采出泵配套使用，≥0-50HZ任意可调。</t>
  </si>
  <si>
    <t>电磁阀</t>
  </si>
  <si>
    <t>常闭型，≥DN25，再沸器液位联锁控制用</t>
  </si>
  <si>
    <t>三相五线制供电，供电电压380V。智能仪表电器控制台（含嵌入式计算机位）：钢制喷塑材质，内安装有包括且不限于配电盘、旋钮式强电开关控制、分相电压表、急停按钮等，配电盘上安装有包括且不限于漏电保护器、24V开关电源，接触器，固态继电器，AO模块、AI模块、DO模块、DI模块、PT100温度采集模块等，信号线均采用屏蔽线，电源线均采用国标阻燃线，电线通过工业级喷塑桥架（或镀锌桥架）与现场装置、仪表连接，强电弱电分离，杜绝信号干扰。</t>
  </si>
  <si>
    <t>工控组态软件，含人机操作界面，包括且不限于操作人员发出的各命令的执行，图形与画面显示，现场检测数据的集中处理，报警信息处理，同时整合了工艺数据异常诊断与处置仿真功能、事故应急处置仿真功能；</t>
  </si>
  <si>
    <r>
      <rPr>
        <sz val="12"/>
        <color rgb="FF000000"/>
        <rFont val="仿宋_GB2312"/>
        <charset val="134"/>
      </rPr>
      <t>间歇反应釜单元操作实训系统</t>
    </r>
  </si>
  <si>
    <t>框架尺寸长×宽×高≥3800×2716×3207mm，设备占地尺寸长×宽×高≥3800×2716×3600mm。此设备框架立柱型材规格≥100*100*3mm冷弯型钢。框架为钢结构≥二层平台带楼梯，一层方便人员进入操作；二层平台主梁型材规格≥100*50*4mm冷弯型钢，次梁型材规格≥60*40*4冷弯型钢及优于等于5#等边角铁。平台铺板型号规格≥3mm（含扁豆纹高度）热轧花纹钢板。护栏型材规格≥40*40*2mm冷弯型钢，护栏踢脚板型材规格≥100*3扁钢。楼梯型材规格≥180*50*20*3C型钢，楼梯踏板≥700*250*4mm（含扁豆纹高度）热轧花纹钢板折弯件。</t>
  </si>
  <si>
    <t>304不锈钢材质，容积≥50L，内胆为≥Ф377x450mm，外部夹套为≥Ф500*450，壁厚≥3mm，覆盖≥20mm保温棉，包括且不限于外包304不锈钢，夹套水浴加热，带搅拌电机等。</t>
  </si>
  <si>
    <t>中和釜</t>
  </si>
  <si>
    <t>304不锈钢材质，容积≥50L，内胆为≥Ф377x450mm，外部夹套为≥Ф500*450，壁厚≥3mm，覆盖≥20mm保温棉，包括且不限于外包304不锈钢，带冷却盘管、电加热管等，≥6根电压220V，≥1.5KW加热棒，带搅拌电机</t>
  </si>
  <si>
    <t xml:space="preserve">原料罐 </t>
  </si>
  <si>
    <t>≥Ф325x500mm，材质：304不锈钢，壁厚≥1.5mm。</t>
  </si>
  <si>
    <t>循环水槽</t>
  </si>
  <si>
    <t>≥Ф377×500mm，厚度≥1.5mm，304不锈钢材质，上下封头，卧罐。</t>
  </si>
  <si>
    <t>热水槽</t>
  </si>
  <si>
    <t>≥Ф325×500mm，厚度≥1.5mm，304不锈钢材质，上下封头，内置≥9KW加热棒，外保温。</t>
  </si>
  <si>
    <t>蒸馏槽</t>
  </si>
  <si>
    <t>≥Ф219×400mm，厚度≥1.5mm，上下封头，304不锈钢材质</t>
  </si>
  <si>
    <t>中和液高位槽</t>
  </si>
  <si>
    <t>≥Ф325×500mm，厚度≥1.5mm，304不锈钢材质，上下封头，包括且不限于加料漏斗等，卧罐。</t>
  </si>
  <si>
    <t>真空缓冲罐</t>
  </si>
  <si>
    <t>≥Ф325×500mm，≥3mm厚，304不锈钢材质。</t>
  </si>
  <si>
    <t>≥Ф159×600 mm，列管换热器，两端≥DN150法兰连接</t>
  </si>
  <si>
    <t>1#进料泵</t>
  </si>
  <si>
    <r>
      <rPr>
        <sz val="12"/>
        <color rgb="FF000000"/>
        <rFont val="仿宋_GB2312"/>
        <charset val="134"/>
      </rPr>
      <t>304不锈钢离心泵，电压380V，功率≥250W，额定流量≥1m</t>
    </r>
    <r>
      <rPr>
        <vertAlign val="superscript"/>
        <sz val="12"/>
        <color rgb="FF000000"/>
        <rFont val="仿宋_GB2312"/>
        <charset val="134"/>
      </rPr>
      <t>3</t>
    </r>
    <r>
      <rPr>
        <sz val="12"/>
        <color rgb="FF000000"/>
        <rFont val="仿宋_GB2312"/>
        <charset val="134"/>
      </rPr>
      <t>/h，扬程≥15.5m</t>
    </r>
  </si>
  <si>
    <t>2#进料泵</t>
  </si>
  <si>
    <t>循环水泵</t>
  </si>
  <si>
    <r>
      <rPr>
        <sz val="12"/>
        <color rgb="FF000000"/>
        <rFont val="仿宋_GB2312"/>
        <charset val="134"/>
      </rPr>
      <t>304不锈钢离心泵，功率≥370W，额定流量≥2m</t>
    </r>
    <r>
      <rPr>
        <vertAlign val="superscript"/>
        <sz val="12"/>
        <color rgb="FF000000"/>
        <rFont val="仿宋_GB2312"/>
        <charset val="134"/>
      </rPr>
      <t>3</t>
    </r>
    <r>
      <rPr>
        <sz val="12"/>
        <color rgb="FF000000"/>
        <rFont val="仿宋_GB2312"/>
        <charset val="134"/>
      </rPr>
      <t>/h，扬程≥15m</t>
    </r>
  </si>
  <si>
    <t>热水泵</t>
  </si>
  <si>
    <r>
      <rPr>
        <sz val="12"/>
        <color rgb="FF000000"/>
        <rFont val="仿宋_GB2312"/>
        <charset val="134"/>
      </rPr>
      <t>304不锈钢离心泵，电压380V，功率≥370W，额定流量≥2m</t>
    </r>
    <r>
      <rPr>
        <vertAlign val="superscript"/>
        <sz val="12"/>
        <color rgb="FF000000"/>
        <rFont val="仿宋_GB2312"/>
        <charset val="134"/>
      </rPr>
      <t>3</t>
    </r>
    <r>
      <rPr>
        <sz val="12"/>
        <color rgb="FF000000"/>
        <rFont val="仿宋_GB2312"/>
        <charset val="134"/>
      </rPr>
      <t>/h，扬程≥15m，热水型</t>
    </r>
  </si>
  <si>
    <t>真空泵</t>
  </si>
  <si>
    <t>旋片式真空泵，≥2XZ-2，抽气速率≥2L/s，电压220V，功率≥370W</t>
  </si>
  <si>
    <t>热水槽温度</t>
  </si>
  <si>
    <t>铠装式热电阻，量程包含≥0-200℃范围，插深≥80mm，精度优于等于A级，杆径≥φ6mm，≥4分外丝</t>
  </si>
  <si>
    <t>反应釜内胆温度</t>
  </si>
  <si>
    <t>铠装式热电阻，量程包含≥0-200℃范围，插深≥450mm，精度优于等于A级，杆径≥φ6mm，≥4分外丝</t>
  </si>
  <si>
    <t>中和釜内胆温度</t>
  </si>
  <si>
    <t>中和釜夹套温度</t>
  </si>
  <si>
    <t>双金属温度计，≥4分固定式，量程≥0-100℃，包丝牙长≥70mm</t>
  </si>
  <si>
    <t>双金属温度计，≥4分固定式，量程≥0-100℃，包丝牙长≥450mm</t>
  </si>
  <si>
    <t>双金属温度计，≥4分固定式，量程≥0-100℃，包丝牙长≥110mm</t>
  </si>
  <si>
    <t>液位计</t>
  </si>
  <si>
    <t>法兰式玻璃管液位计，≥DN15法兰连接，法兰材质304不锈钢，有机玻璃厚度≥2mm，L≥300mm</t>
  </si>
  <si>
    <t>反应釜搅拌器转速</t>
  </si>
  <si>
    <t>霍尔转速传感器转速检测，量程0-2999R/min</t>
  </si>
  <si>
    <t>原料进料流量</t>
  </si>
  <si>
    <r>
      <rPr>
        <sz val="12"/>
        <color rgb="FF000000"/>
        <rFont val="仿宋_GB2312"/>
        <charset val="134"/>
      </rPr>
      <t>涡轮流量计，≥LWGY-15，量程≥0.6-6m</t>
    </r>
    <r>
      <rPr>
        <sz val="12"/>
        <color rgb="FF000000"/>
        <rFont val="Calibri"/>
        <charset val="134"/>
      </rPr>
      <t>³</t>
    </r>
    <r>
      <rPr>
        <sz val="12"/>
        <color rgb="FF000000"/>
        <rFont val="仿宋_GB2312"/>
        <charset val="134"/>
      </rPr>
      <t>/h，输出信号≥4—20mA，远传及现场显示。</t>
    </r>
  </si>
  <si>
    <t>闪光报警器</t>
  </si>
  <si>
    <t>优于等于AI-302M 8路，支持但不限于报警时显示红色，带蜂鸣，可消音等。</t>
  </si>
  <si>
    <t>控制加热棒加热功率，≥4-20mA信号控制。</t>
  </si>
  <si>
    <t>反应釜中和釜搅拌转速控制，≥0-50HZ任意可调。</t>
  </si>
  <si>
    <r>
      <rPr>
        <sz val="12"/>
        <color rgb="FF000000"/>
        <rFont val="仿宋_GB2312"/>
        <charset val="134"/>
      </rPr>
      <t>蒸发单元操作实训系统</t>
    </r>
  </si>
  <si>
    <t>框架尺寸长×宽×高≥3800×2716×3207mm，设备占地尺寸长×宽×高≥3800×2716×3650mm。此设备框架立柱型材规格≥100*100*3mm冷弯型钢。框架为钢结构≥二层平台带楼梯，一层方便人员进入操作；二层平台主梁型材规格≥100*50*4mm冷弯型钢，次梁型材规格≥60*40*4冷弯型钢及优于等于5#等边角铁。平台铺板型号规格≥3mm（含扁豆纹高度）热轧花纹钢板。护栏型材规格≥40*40*2mm冷弯型钢，护栏踢脚板型材规格≥100*3扁钢。楼梯型材规格≥180*50*20*3C型钢，楼梯踏板≥700*250*4mm（含扁豆纹高度）热轧花纹钢板折弯件。</t>
  </si>
  <si>
    <t>304不锈钢材质，≥φ426*600mm，厚度≥1.5mm，包括且不限于加料漏斗等。</t>
  </si>
  <si>
    <t>产品罐</t>
  </si>
  <si>
    <t>304不锈钢材质，≥φ377*500mm，厚度≥1.5mm</t>
  </si>
  <si>
    <t>分汽包</t>
  </si>
  <si>
    <t>304不锈钢材质，内胆≥φ219*500mm，外保温≥φ250*500mm，厚度≥3mm，配套包括且不限于安全阀等。</t>
  </si>
  <si>
    <t>蒸汽发生器</t>
  </si>
  <si>
    <t>工业全自动蒸汽发生器：加热功率≥18KW，额定蒸汽压力≥0.45MPa，蒸发量≥24kg/小时。</t>
  </si>
  <si>
    <t>空冷器</t>
  </si>
  <si>
    <t>304不锈钢材质，蒸汽冷凝器，≥φ159*800mm，厚度≥1.5mm</t>
  </si>
  <si>
    <t>一效蒸发器</t>
  </si>
  <si>
    <t>加热室≥φ325×600mm，蒸发室≥φ325×400，顶部内置除沫器，下部锥形结构，中央循环管直径≥φ57mm，厚度≥1.5mm</t>
  </si>
  <si>
    <t>二效蒸发器</t>
  </si>
  <si>
    <t>三效蒸发器</t>
  </si>
  <si>
    <t>原料泵</t>
  </si>
  <si>
    <r>
      <rPr>
        <sz val="12"/>
        <color rgb="FF000000"/>
        <rFont val="仿宋_GB2312"/>
        <charset val="134"/>
      </rPr>
      <t>304不锈钢泵，电压380V，功率≥250W，流量≥1m</t>
    </r>
    <r>
      <rPr>
        <sz val="12"/>
        <color rgb="FF000000"/>
        <rFont val="Calibri"/>
        <charset val="134"/>
      </rPr>
      <t>³</t>
    </r>
    <r>
      <rPr>
        <sz val="12"/>
        <color rgb="FF000000"/>
        <rFont val="仿宋_GB2312"/>
        <charset val="134"/>
      </rPr>
      <t>/H，扬程≥14米。</t>
    </r>
  </si>
  <si>
    <t>旋片式真空泵，≥2X-4A，抽气速率≥4L/s，电压380V，功率≥550W。</t>
  </si>
  <si>
    <t>温度传感器</t>
  </si>
  <si>
    <t>蒸发器、汽包、进料温度检测，测温元件：优于等于PT100，量程≥0-200℃。</t>
  </si>
  <si>
    <t>汽包压力检测，耐震压力表，YN100，量程≥0-0.6MPa。</t>
  </si>
  <si>
    <t>原料进料流量检测，金属管浮子流量计，量程≥6-60L/h，≥4-20mA信号输出，带现场显示。</t>
  </si>
  <si>
    <t>压力传感器</t>
  </si>
  <si>
    <t>汽包、加热蒸汽管道压力检测，压力传感器，量程≥0-0.6MPa，≥4～20mA输出。</t>
  </si>
  <si>
    <t>蒸发器压力检测，压力传感器，量程≥-0.1-0.6MPa，≥4～20mA输出。</t>
  </si>
  <si>
    <t>原料罐液位检测，≥DN15法兰连接，法兰材质304不锈钢，有机玻璃厚度≥2mm，L≥300mm。</t>
  </si>
  <si>
    <t>产品罐液位检测，法兰材质304不锈钢，有机玻璃厚度≥2mm，L≥300mm。</t>
  </si>
  <si>
    <t>调节阀</t>
  </si>
  <si>
    <t>加热蒸汽压力调节，≥4-20mA信号控制，≥DN25PN16。</t>
  </si>
  <si>
    <t>结晶单元操作实训系统</t>
  </si>
  <si>
    <t>框架尺寸长×宽×高≥3800×2716×3207mm，设备占地尺寸长×宽×高≥3800×2716×3300m。此设备框架立柱型材规格≥100*100*3mm冷弯型钢。框架为钢结构≥二层平台带楼梯，一层方便人员进入操作；二层平台主梁型材规格≥100*50*4mm冷弯型钢，次梁型材规格≥60*40*4冷弯型钢及优于等于5#等边角铁。平台铺板型号规格≥3mm（含扁豆纹高度）热轧花纹钢板。护栏型材规格≥40*40*2mm冷弯型钢，护栏踢脚板型材规格≥100*3扁钢。楼梯型材规格≥180*50*20*3C型钢，楼梯踏板≥700*250*4mm（含扁豆纹高度）热轧花纹钢板折弯件。</t>
  </si>
  <si>
    <t>≥Ф325x500mm，卧式，304不锈钢，壁厚≥1.5mm。</t>
  </si>
  <si>
    <t>母液罐</t>
  </si>
  <si>
    <t>≥Ф325x500mm，立式，304不锈钢，壁厚≥1.5mm。</t>
  </si>
  <si>
    <t>结晶釜</t>
  </si>
  <si>
    <t>304不锈钢结晶釜：≥φ450×600mm，容积≥250L，搅拌电机功率≥0.75Kw，配置变频调速器调速。轴封装置采用机械密封，设备内的设计压力不低于0.6MPa，与物料接触部分全部采用304不锈钢制造。内有冷却盘管，可通冷却水降温，外有夹套，通蒸汽加热。</t>
  </si>
  <si>
    <t>蒸汽冷凝器</t>
  </si>
  <si>
    <t>≥Φ219*800mm，≥25根Φ19 304不锈钢换热管。</t>
  </si>
  <si>
    <t>物料泵</t>
  </si>
  <si>
    <r>
      <rPr>
        <sz val="12"/>
        <color rgb="FF000000"/>
        <rFont val="仿宋_GB2312"/>
        <charset val="134"/>
      </rPr>
      <t>离心泵，功率≥0.37KW，流量≥2m</t>
    </r>
    <r>
      <rPr>
        <vertAlign val="superscript"/>
        <sz val="12"/>
        <color rgb="FF000000"/>
        <rFont val="仿宋_GB2312"/>
        <charset val="134"/>
      </rPr>
      <t>3</t>
    </r>
    <r>
      <rPr>
        <sz val="12"/>
        <color rgb="FF000000"/>
        <rFont val="仿宋_GB2312"/>
        <charset val="134"/>
      </rPr>
      <t>/h，扬程≥15米。</t>
    </r>
  </si>
  <si>
    <t>平板离心机</t>
  </si>
  <si>
    <t>转鼓直径≥Ф300，380V，≥1.1KW无级调速</t>
  </si>
  <si>
    <t>≥9KW全自动蒸汽发生器，包括且不限于安全阀等安全附件</t>
  </si>
  <si>
    <t>汽包</t>
  </si>
  <si>
    <t>304不锈钢材质，≥φ250*700mm，包括且不限于安全阀等安全附件</t>
  </si>
  <si>
    <t>汽包、结晶釜温度测量，测温元件：优于等于PT100，量程≥0-200℃。</t>
  </si>
  <si>
    <t>汽包、加热蒸汽压力测量，量程≥0-0.6MPa，≥4-20mA信号输出。</t>
  </si>
  <si>
    <t>原料罐液位测量，≥DN15法兰连接，法兰材质304不锈钢，有机玻璃厚度≥2mm，量程L≥400mm。</t>
  </si>
  <si>
    <t>反应釜液位测量，介质水，常温常压，≥4-20mA信号输出，带远传及现场显示。</t>
  </si>
  <si>
    <t>结晶釜搅拌控制，离心机转速控制，≥0-50HZ任意可调</t>
  </si>
  <si>
    <t>工控组态软件，含人机操作界面，包括且不限于操作人员发出的各命令的执行，图形与画面显示，现场检测数据的集中处理，报警信息处理，同时整合了工艺数据异常诊断与处置仿真功能、事故应急处置仿真功能。</t>
  </si>
  <si>
    <t>干燥单元操作实训系统</t>
  </si>
  <si>
    <t>框架尺寸长×宽×高≥3800×2716×3207mm，设备占地尺寸长×宽×高≥3800×2716×3900mm。此设备框架立柱型材规格≥100*100*3mm冷弯型钢。框架为钢结构≥二层平台带楼梯，一层方便人员进入操作；二层平台主梁型材规格为≥100*50*4mm冷弯型钢，次梁型材规格≥60*40*4冷弯型钢及优于等于5#等边角铁。平台铺板型号规格≥3mm（含扁豆纹高度）热轧花纹钢板。护栏型材规格≥40*40*2mm冷弯型钢，护栏踢脚板型材规格≥100*3扁钢。楼梯型材规格≥180*50*20*3C型钢，楼梯踏板≥700*250*4mm（含扁豆纹高度）热轧花纹钢板折弯件。</t>
  </si>
  <si>
    <t>卧式多室流化床干燥器</t>
  </si>
  <si>
    <t>≥650×350×1000mm，304不锈钢材质三床室流化床干燥器，柱体保温，带前后对开视镜，流化床底部为筛板，筛板孔径≥2mm，开孔率≥10%，筛板上方有≥2块竖向挡板，将流化床分割成三室。</t>
  </si>
  <si>
    <t>进料器</t>
  </si>
  <si>
    <t>星型进料器，锁风进料，功率≥180W，304不锈钢。</t>
  </si>
  <si>
    <t>空气加热器</t>
  </si>
  <si>
    <t>方形空气加热器，带折流板，内置W型空气加热棒≥9KW/380V（带黄色保护帽），L≥500mm。</t>
  </si>
  <si>
    <t>旋风分离器</t>
  </si>
  <si>
    <t>≥Φ300×1200 mm，材质 304不锈钢，包括且不限于灰收集器等。</t>
  </si>
  <si>
    <t>引风机</t>
  </si>
  <si>
    <r>
      <rPr>
        <sz val="12"/>
        <color rgb="FF000000"/>
        <rFont val="仿宋_GB2312"/>
        <charset val="134"/>
      </rPr>
      <t>离心风机，功率≥2.2KW，耐温≥100℃以上，风量≥800—1200m</t>
    </r>
    <r>
      <rPr>
        <sz val="12"/>
        <color rgb="FF000000"/>
        <rFont val="Calibri"/>
        <charset val="134"/>
      </rPr>
      <t>³</t>
    </r>
    <r>
      <rPr>
        <sz val="12"/>
        <color rgb="FF000000"/>
        <rFont val="仿宋_GB2312"/>
        <charset val="134"/>
      </rPr>
      <t>/H，风压≥3000帕，转速≥2800r/min；</t>
    </r>
  </si>
  <si>
    <t>送风机</t>
  </si>
  <si>
    <r>
      <rPr>
        <sz val="12"/>
        <color rgb="FF000000"/>
        <rFont val="仿宋_GB2312"/>
        <charset val="134"/>
      </rPr>
      <t>离心风机，功率≥1.1KW，耐温≥100℃以上，风量≥1900—2700m</t>
    </r>
    <r>
      <rPr>
        <sz val="12"/>
        <color rgb="FF000000"/>
        <rFont val="Calibri"/>
        <charset val="134"/>
      </rPr>
      <t>³</t>
    </r>
    <r>
      <rPr>
        <sz val="12"/>
        <color rgb="FF000000"/>
        <rFont val="仿宋_GB2312"/>
        <charset val="134"/>
      </rPr>
      <t>/H，风压≥1380—1240帕，转速≥2800r/min；</t>
    </r>
  </si>
  <si>
    <t>PT100热电阻</t>
  </si>
  <si>
    <t>床层温度检测，测量范围≥0-200℃。</t>
  </si>
  <si>
    <t>床层底部进风温度检测，测量范围≥0-200℃。</t>
  </si>
  <si>
    <t>流化干燥塔出口风温检测，测量范围≥0-200℃。</t>
  </si>
  <si>
    <t>风机出口风量测量，配套差压变送器。</t>
  </si>
  <si>
    <t>压差变送器</t>
  </si>
  <si>
    <t>流化床干燥器压降测量，量程≥0-10kPa，≥4-20mA信号输出。</t>
  </si>
  <si>
    <t>空气加热器温度控制，≥4—20mA信号输入。</t>
  </si>
  <si>
    <t>进料器转速调节、风机变频调节，≥0-50HZ任意可调</t>
  </si>
  <si>
    <r>
      <rPr>
        <sz val="12"/>
        <color rgb="FF000000"/>
        <rFont val="仿宋_GB2312"/>
        <charset val="134"/>
      </rPr>
      <t>重点监管的危险化工工艺安全技能实训</t>
    </r>
  </si>
  <si>
    <r>
      <rPr>
        <sz val="12"/>
        <color rgb="FF000000"/>
        <rFont val="仿宋_GB2312"/>
        <charset val="134"/>
      </rPr>
      <t>氯化工艺实操考培系统</t>
    </r>
  </si>
  <si>
    <t>框架尺寸长×宽×高≥4500×2000×2507mm，设备占地尺寸长×宽×高≥4500×2000×2507mm。此设备框架立柱型材规格≥100*100*3mm冷弯型钢。框架为钢结构≥二层平台带楼梯，一层方便人员进入操作；二层平台主梁型材规格≥100*50*4mm冷弯型钢，次梁型材规格≥60*40*4冷弯型钢及优于等于5#等边角铁。平台铺板型号规格≥3mm（含扁豆纹高度）热轧花纹钢板。护栏型材规格≥40*40*2mm冷弯型钢，护栏踢脚板型材规格≥100*3扁钢。楼梯型材规格≥180*50*20*3C型钢，楼梯踏板≥700*250*4mm（含扁豆纹高度）热轧花纹钢板折弯件。</t>
  </si>
  <si>
    <t>甲醇汽化器</t>
  </si>
  <si>
    <t>≥φ219*800mm，列管换热器，304不锈钢</t>
  </si>
  <si>
    <t>冷凝器</t>
  </si>
  <si>
    <t>≥φ219*800mm，立式，304不锈钢</t>
  </si>
  <si>
    <t>气液分离器</t>
  </si>
  <si>
    <t>≥φ325*500mm，列管换热器，304不锈钢</t>
  </si>
  <si>
    <t>反应器</t>
  </si>
  <si>
    <t>≥φ273*2500mm，立式，304不锈钢</t>
  </si>
  <si>
    <t>仿真温度计，≥4-20mA信号输入，液晶显示</t>
  </si>
  <si>
    <t>仿真压力表，≥4-20mA信号输入，液晶显示数值或指针压力表，指针可动</t>
  </si>
  <si>
    <t>仿真流量计，≥4-20mA信号输入，液晶显示数值</t>
  </si>
  <si>
    <t>仿真液位计，≥4-20mA信号输入，光柱显示高度</t>
  </si>
  <si>
    <t>手动阀</t>
  </si>
  <si>
    <t>包括且不限于仿真球阀和截止阀等，开关量现场显示和远传。</t>
  </si>
  <si>
    <t>自动阀</t>
  </si>
  <si>
    <t>包括且不限于自动调节阀和电磁阀等，其中调节阀开度值现场显示和远传，电磁阀远传显示。</t>
  </si>
  <si>
    <t>报警器</t>
  </si>
  <si>
    <t>模拟现场可燃气体报警和有毒气体报警，声光显示。</t>
  </si>
  <si>
    <t>报警灯</t>
  </si>
  <si>
    <t>119报警灯，用于事故的警示、紧急救援的预警，声光报警</t>
  </si>
  <si>
    <t>泄漏模拟系统</t>
  </si>
  <si>
    <t>模拟泄漏事故现象，配合考核系统完成泄漏事故操作。</t>
  </si>
  <si>
    <t>着火模拟系统</t>
  </si>
  <si>
    <t>模拟着火事故现象，配合考核系统完成着火事故操作。</t>
  </si>
  <si>
    <t>灭火模拟系统</t>
  </si>
  <si>
    <t>模拟灭火器的使用，配合考核系统完成相应事故操作。</t>
  </si>
  <si>
    <t>警戒隔离模拟系统</t>
  </si>
  <si>
    <t>模拟设置警戒隔离区域，配合考核系统完成相应事故操作。</t>
  </si>
  <si>
    <t>模拟接地系统</t>
  </si>
  <si>
    <t>包括且不限于静电接地线、静电跨接带等。</t>
  </si>
  <si>
    <t>模拟静电消除</t>
  </si>
  <si>
    <t>包括但不限于防爆触摸球、立杆、底座、接地线等；立杆高度：≥1050mm；包含但不限于“请消除人体静电”指示牌等；包含但不限于声光报警功能等。</t>
  </si>
  <si>
    <t>其他阀门</t>
  </si>
  <si>
    <t>与设备、工艺、管线配套，满足现场实际施工需求。</t>
  </si>
  <si>
    <t>与法兰，阀门，框架、支架配合；法兰阀门安装螺丝用相应的碳钢螺丝（≥Q235，带平弹垫），框架，支架安装螺丝用相应的镀锌螺丝。</t>
  </si>
  <si>
    <t>智能仪表电器控制柜</t>
  </si>
  <si>
    <t>供电电压220V。智能仪表电器控制台：钢制喷塑材质，内安装有包括且不限于配电盘、旋钮式强电开关控制、分相电压表、急停按钮等，配电盘上安装有包括且不限于漏电保护器、24V开关电源，接触器，固态继电器，AO模块、AI模块、DO模块、DI模块等，信号线均采用屏蔽线，电源线均采用国标阻燃线，电线通过工业级喷塑桥架（或镀锌桥架）与现场装置、仪表连接，强电弱电分离，杜绝信号干扰。</t>
  </si>
  <si>
    <t>工控组态软件</t>
  </si>
  <si>
    <t>工控组态软件，含人机操作界面，包括且不限于操作人员发出的各命令的执行，图形与画面显示，现场检测数据的集中处理，报警信息处理等；同时满足危化工艺安全考核软件，支撑考核设备具备随机模拟产生各作业工艺操作过程中相应的紧急情况（例如：温度突变、压力异常、泄露等），实现紧急处置操作考核的功能；具备网络自动出题、考核结束设备智能判分及分数下发的功能。</t>
  </si>
  <si>
    <r>
      <rPr>
        <sz val="12"/>
        <color rgb="FF000000"/>
        <rFont val="仿宋_GB2312"/>
        <charset val="134"/>
      </rPr>
      <t>硝化工艺实操考培系统</t>
    </r>
  </si>
  <si>
    <t>混酸釜</t>
  </si>
  <si>
    <r>
      <rPr>
        <sz val="12"/>
        <color rgb="FF000000"/>
        <rFont val="仿宋_GB2312"/>
        <charset val="134"/>
      </rPr>
      <t>内胆（材质：304不锈钢）≥φ450*600mm，夹套</t>
    </r>
    <r>
      <rPr>
        <sz val="12"/>
        <color rgb="FF000000"/>
        <rFont val="等线"/>
        <charset val="134"/>
      </rPr>
      <t>≥φ</t>
    </r>
    <r>
      <rPr>
        <sz val="12"/>
        <color rgb="FF000000"/>
        <rFont val="仿宋_GB2312"/>
        <charset val="134"/>
      </rPr>
      <t>550*500mm，壁厚</t>
    </r>
    <r>
      <rPr>
        <sz val="12"/>
        <color rgb="FF000000"/>
        <rFont val="等线"/>
        <charset val="134"/>
      </rPr>
      <t>≥</t>
    </r>
    <r>
      <rPr>
        <sz val="12"/>
        <color rgb="FF000000"/>
        <rFont val="仿宋_GB2312"/>
        <charset val="134"/>
      </rPr>
      <t>2mm，包括且不限于搅拌电机等，304不锈钢</t>
    </r>
  </si>
  <si>
    <t>硝化釜</t>
  </si>
  <si>
    <t>产品冷却器</t>
  </si>
  <si>
    <t>混酸泵</t>
  </si>
  <si>
    <t>工业离心泵，仿真模拟运行，运行电压24V，配套Ex防爆电机</t>
  </si>
  <si>
    <t>混酸备泵</t>
  </si>
  <si>
    <t>搅拌电机</t>
  </si>
  <si>
    <t>配套搅拌电机、固定装置，运行电压24V，功率≤30w</t>
  </si>
  <si>
    <t>包括且不限于防爆触摸球、立杆、底座、接地线等；立杆高度：≥1050mm；包含但不限于“请消除人体静电”指示牌等；包含但不限于声光报警等功能。</t>
  </si>
  <si>
    <t>仪表的显示包括且不限于状态显示/报警/历史记录等，机泵、马达、阀门等控制器的显示包括且不限于状态显示/调节以及其他信号的终端处理。</t>
  </si>
  <si>
    <t>重氮化工艺实操考培系统</t>
  </si>
  <si>
    <t>框架尺寸长×宽×高≥4500×2000×2507mm，设备占地尺寸长×宽×高≥4500×2000×2800mm。此设备框架立柱型材规格≥100*100*3mm冷弯型钢。框架为钢结构≥二层平台带楼梯，一层方便人员进入操作；二层平台主梁型材规格≥100*50*4mm冷弯型钢，次梁型材规格≥60*40*4冷弯型钢及优于等于5#等边角铁。平台铺板型号规格≥3mm（含扁豆纹高度）热轧花纹钢板。护栏型材规格≥40*40*2mm冷弯型钢，护栏踢脚板型材规格≥100*3扁钢。楼梯型材规格≥180*50*20*3C型钢，楼梯踏板≥700*250*4mm（含扁豆纹高度）热轧花纹钢板折弯件。</t>
  </si>
  <si>
    <t>重氮化反应釜</t>
  </si>
  <si>
    <t>≥φ450*600mm，釜式反应器，包括且不限于搅拌电机等，304不锈钢</t>
  </si>
  <si>
    <t>重氮盐还原釜</t>
  </si>
  <si>
    <t>回流塔</t>
  </si>
  <si>
    <t>≥φ325*2700mm，板式塔，304不锈钢</t>
  </si>
  <si>
    <t>回流塔塔底加热器</t>
  </si>
  <si>
    <t>≥φ219*900mm，列管换热器，304不锈钢</t>
  </si>
  <si>
    <t>回流塔塔顶冷凝器</t>
  </si>
  <si>
    <t>还原液输出泵</t>
  </si>
  <si>
    <t>工业离心泵，仿真模拟运行，运行电压24V，配套Ex防爆电机。</t>
  </si>
  <si>
    <t>回流塔塔釜泵</t>
  </si>
  <si>
    <t>与设备、工艺、管线配套，需满足现场实际施工需求。</t>
  </si>
  <si>
    <t>电石工艺实操考培系统</t>
  </si>
  <si>
    <t>框架尺寸长×宽×高≥4500×2000×2507mm，设备占地尺寸长×宽×高≥4500×2000×2664mm。此设备框架立柱型材规格≥100*100*3mm冷弯型钢。框架为钢结构≥二层平台带楼梯，一层方便人员进入操作；二层平台主梁型材规格≥100*50*4mm冷弯型钢，次梁型材规格≥60*40*4冷弯型钢及优于等于5#等边角铁。平台铺板型号规格≥3mm（含扁豆纹高度）热轧花纹钢板。护栏型材规格≥40*40*2mm冷弯型钢，护栏踢脚板型材规格≥100*3扁钢。楼梯型材规格≥180*50*20*3C型钢，楼梯踏板≥700*250*4mm（含扁豆纹高度）热轧花纹钢板折弯件。≥250*4mm（含扁豆纹高度）热轧花纹钢板折弯件。</t>
  </si>
  <si>
    <t>混合料仓</t>
  </si>
  <si>
    <t>≥Φ325×600mm，立式罐支耳安装</t>
  </si>
  <si>
    <t>给料仓</t>
  </si>
  <si>
    <t>≥Φ219×500mm，立式罐支耳安装</t>
  </si>
  <si>
    <t>电解炉</t>
  </si>
  <si>
    <t>电解炉模型，立式支座安装</t>
  </si>
  <si>
    <t>除尘器</t>
  </si>
  <si>
    <t>≥Φ219*700，立式支耳安装</t>
  </si>
  <si>
    <t>斗提输送机</t>
  </si>
  <si>
    <t>工业输送机仿真模型，光电效果模拟运行</t>
  </si>
  <si>
    <t>抽风机</t>
  </si>
  <si>
    <t>运行电压≤24V，功率≤120W，仿真模拟运行</t>
  </si>
  <si>
    <t>胺基化工艺实训装置</t>
  </si>
  <si>
    <t>框架尺寸长×宽×高≥4500×2000×2507mm，设备占地尺寸长×宽×高≥4500×2000×3100mm。此设备框架立柱型材规格≥100*100*3mm冷弯型钢。框架为钢结构≥二层平台带楼梯，一层方便人员进入操作；二层平台主梁型材规格≥100*50*4mm冷弯型钢，次梁型材规格≥60*40*4冷弯型钢及优于等于5#等边角铁。平台铺板型号规格≥3mm（含扁豆纹高度）热轧花纹钢板。护栏型材规格≥40*40*2mm冷弯型钢，护栏踢脚板型材规格≥100*3扁钢。楼梯型材规格≥180*50*20*3C型钢，楼梯踏板≥700*250*4mm（含扁豆纹高度）热轧花纹钢板折弯件。</t>
  </si>
  <si>
    <t>流化床反应器</t>
  </si>
  <si>
    <t>≥φ273*2500mm，三段式，304不锈钢</t>
  </si>
  <si>
    <t>电加热器</t>
  </si>
  <si>
    <t>≥400*250*250电加热器模型，304不锈钢</t>
  </si>
  <si>
    <t>混合进料加热器</t>
  </si>
  <si>
    <t>油冷器</t>
  </si>
  <si>
    <t>≥φ273*500mm，卧式，304不锈钢</t>
  </si>
  <si>
    <t>物料捕集器</t>
  </si>
  <si>
    <t>≥250*250*400mm方箱，304不锈钢</t>
  </si>
  <si>
    <t>罗茨风机</t>
  </si>
  <si>
    <t>热水循环泵</t>
  </si>
  <si>
    <t>包括且不限于仿真球阀和截止阀等，开关量现场显示和远传</t>
  </si>
  <si>
    <t>包括且不限于自动调节阀和电磁阀等，其中调节阀开度值现场显示和远传，电磁阀远传显示</t>
  </si>
  <si>
    <t>烷基化工艺实训装置</t>
  </si>
  <si>
    <t>框架尺寸长×宽×高≥4500×2000×2507mm，设备占地尺寸长×宽×高≥4500×2000×3276mm。此设备框架立柱型材规格≥100*100*3mm冷弯型钢。框架为钢结构≥二层平台带楼梯，一层方便人员进入操作；二层平台主梁型材规格≥100*50*4mm冷弯型钢，次梁型材规格≥60*40*4冷弯型钢及5#等边角铁。平台铺板型号规格≥3mm（含扁豆纹高度）热轧花纹钢板。护栏型材规格≥40*40*2mm冷弯型钢，护栏踢脚板型材规格≥100*3扁钢。楼梯型材规格≥180*50*20*3C型钢，楼梯踏板≥700*250*4mm（含扁豆纹高度）热轧花纹钢板折弯件。</t>
  </si>
  <si>
    <t>催化剂配制槽</t>
  </si>
  <si>
    <t>≥φ325*400mm，夹套釜式反应器，包括且不限于搅拌电机等，304不锈钢</t>
  </si>
  <si>
    <t>烷基化反应器</t>
  </si>
  <si>
    <t>≥φ273*1800mm，两段鼓泡塔反应器，304不锈钢</t>
  </si>
  <si>
    <t>尾气冷凝器</t>
  </si>
  <si>
    <t>二乙苯吸收槽</t>
  </si>
  <si>
    <t>反应冷却器</t>
  </si>
  <si>
    <t>≥φ159*800mm，卧式列管换热器，304不锈钢</t>
  </si>
  <si>
    <t>油水分离槽</t>
  </si>
  <si>
    <t>≥φ273*600mm，立式，304不锈钢</t>
  </si>
  <si>
    <t>水洗槽</t>
  </si>
  <si>
    <t>反应回流泵</t>
  </si>
  <si>
    <t>水洗进料泵</t>
  </si>
  <si>
    <t>模拟现场可燃气体报警和有毒气体报警，声光显示</t>
  </si>
  <si>
    <r>
      <rPr>
        <sz val="12"/>
        <color rgb="FF000000"/>
        <rFont val="仿宋_GB2312"/>
        <charset val="134"/>
      </rPr>
      <t>个体防护和应急处置实训设施建设</t>
    </r>
  </si>
  <si>
    <r>
      <rPr>
        <sz val="12"/>
        <color rgb="FF000000"/>
        <rFont val="仿宋_GB2312"/>
        <charset val="134"/>
      </rPr>
      <t>个体防护装备使用实训</t>
    </r>
  </si>
  <si>
    <t>个体防护装备使用实训学习系统</t>
  </si>
  <si>
    <t>培训终端</t>
  </si>
  <si>
    <t>显示尺寸：≥32寸，分辨率不低于1920x1080，AV软屏，触摸响应时间不大于8ms，光标速度不小于300点/秒定位校正；用于个体防护的原理介绍、场景使用与穿戴行为的评判终端。</t>
  </si>
  <si>
    <t>个体防护用品展示柜</t>
  </si>
  <si>
    <t>设备整体尺寸：≥2470*（底座560/柜体370）*2130mm（长*宽*高）
材质：钢钣金；
工艺：激光切割+焊接+折弯+喷塑+组装</t>
  </si>
  <si>
    <t>个体防护用品学习系统软件</t>
  </si>
  <si>
    <t>包括且不限于安全学习、工种认知、互动训练、穿戴考核、趣味挑战、成绩排行</t>
  </si>
  <si>
    <t>配套个体防护用品实物</t>
  </si>
  <si>
    <t>包括且不限于安全带、安全绳、水平生命绳装置、长管呼吸器、自给开路式压缩空气呼吸器、自给过滤式防毒面具、焊接眼护具、化学防护服等个体防护装备</t>
  </si>
  <si>
    <r>
      <rPr>
        <sz val="12"/>
        <color rgb="FF000000"/>
        <rFont val="Times New Roman"/>
        <charset val="134"/>
      </rPr>
      <t>AED</t>
    </r>
    <r>
      <rPr>
        <sz val="12"/>
        <color rgb="FF000000"/>
        <rFont val="仿宋_GB2312"/>
        <charset val="134"/>
      </rPr>
      <t>训练机</t>
    </r>
  </si>
  <si>
    <t>主控</t>
  </si>
  <si>
    <t>锂锰电池</t>
  </si>
  <si>
    <t>十字槽盘头螺钉</t>
  </si>
  <si>
    <t>电极片</t>
  </si>
  <si>
    <t>说明书</t>
  </si>
  <si>
    <t>遥控器</t>
  </si>
  <si>
    <t>合格证</t>
  </si>
  <si>
    <t>保修卡</t>
  </si>
  <si>
    <t>序列号小标签</t>
  </si>
  <si>
    <t>标识牌</t>
  </si>
  <si>
    <t>模拟人</t>
  </si>
  <si>
    <t>立柜</t>
  </si>
  <si>
    <r>
      <rPr>
        <sz val="12"/>
        <color rgb="FF000000"/>
        <rFont val="仿宋_GB2312"/>
        <charset val="134"/>
      </rPr>
      <t>事故警示教育设施区</t>
    </r>
  </si>
  <si>
    <r>
      <rPr>
        <sz val="12"/>
        <color rgb="FF000000"/>
        <rFont val="仿宋_GB2312"/>
        <charset val="134"/>
      </rPr>
      <t>事故警示教育</t>
    </r>
  </si>
  <si>
    <r>
      <rPr>
        <sz val="12"/>
        <color rgb="FF000000"/>
        <rFont val="仿宋_GB2312"/>
        <charset val="134"/>
      </rPr>
      <t>事故案例展示</t>
    </r>
  </si>
  <si>
    <t>事故警示案例分析课程群</t>
  </si>
  <si>
    <t>事故警示教育区，重点模拟展示国内外重特大事故案例及本企业发生的事故及未遂事件。由虚拟仿真技术再现≥32个真实事故过程并深入解析的3D动画视频课程。</t>
  </si>
  <si>
    <r>
      <rPr>
        <sz val="12"/>
        <color rgb="FF000000"/>
        <rFont val="仿宋_GB2312"/>
        <charset val="134"/>
      </rPr>
      <t>显示尺寸：≥55寸，灯管寿命≥6万小时；可视角度≥85</t>
    </r>
    <r>
      <rPr>
        <sz val="12"/>
        <color rgb="FF000000"/>
        <rFont val="Calibri"/>
        <charset val="134"/>
      </rPr>
      <t>°</t>
    </r>
    <r>
      <rPr>
        <sz val="12"/>
        <color rgb="FF000000"/>
        <rFont val="仿宋_GB2312"/>
        <charset val="134"/>
      </rPr>
      <t>（全视角）；响应时间：点击&lt;6ms；稳定性：无飘移，适应环境变化能力强；触摸直径≥5mm；触摸精度：</t>
    </r>
    <r>
      <rPr>
        <sz val="12"/>
        <color rgb="FF000000"/>
        <rFont val="Calibri"/>
        <charset val="134"/>
      </rPr>
      <t>±</t>
    </r>
    <r>
      <rPr>
        <sz val="12"/>
        <color rgb="FF000000"/>
        <rFont val="仿宋_GB2312"/>
        <charset val="134"/>
      </rPr>
      <t>2mm；触摸方式：电容多点高精度触摸；系统匹配主流操作系统；光学特性：透光率≥99%，材质：钢化玻璃 （AG / AR玻璃）；效能功耗：≥0.5-1.5W；静电防护：空气放电优于等于+4KV，接触放电优于等于+2KV；接口类型：≥USB2.0；书写方式：包括且不限于手指、电容笔等；</t>
    </r>
  </si>
  <si>
    <t>显示屏支架</t>
  </si>
  <si>
    <t>碳钢喷塑，带固定装置，底部配套≥4个可刹车滑轮</t>
  </si>
  <si>
    <t>事故案例展板（按照场地情况提供）</t>
  </si>
  <si>
    <t>规格：≥40*30mm，材质：雪弗板，铝合金边框</t>
  </si>
  <si>
    <r>
      <rPr>
        <sz val="12"/>
        <color rgb="FF000000"/>
        <rFont val="仿宋_GB2312"/>
        <charset val="134"/>
      </rPr>
      <t>危险化学品认知</t>
    </r>
  </si>
  <si>
    <r>
      <rPr>
        <sz val="12"/>
        <color rgb="FF000000"/>
        <rFont val="仿宋_GB2312"/>
        <charset val="134"/>
      </rPr>
      <t>危险化学品一书一签</t>
    </r>
  </si>
  <si>
    <r>
      <rPr>
        <sz val="12"/>
        <color rgb="FF000000"/>
        <rFont val="仿宋_GB2312"/>
        <charset val="134"/>
      </rPr>
      <t>安全标示认知与学习系统（危险化学品）</t>
    </r>
  </si>
  <si>
    <r>
      <rPr>
        <sz val="12"/>
        <color rgb="FF000000"/>
        <rFont val="仿宋_GB2312"/>
        <charset val="134"/>
      </rPr>
      <t>显示尺寸：≥32寸，灯管寿命≥6万小时；可视角度</t>
    </r>
    <r>
      <rPr>
        <sz val="12"/>
        <color rgb="FF000000"/>
        <rFont val="等线"/>
        <charset val="134"/>
      </rPr>
      <t>≥</t>
    </r>
    <r>
      <rPr>
        <sz val="12"/>
        <color theme="1"/>
        <rFont val="仿宋_GB2312"/>
        <charset val="134"/>
      </rPr>
      <t>85</t>
    </r>
    <r>
      <rPr>
        <sz val="12"/>
        <color rgb="FF000000"/>
        <rFont val="仿宋_GB2312"/>
        <charset val="134"/>
      </rPr>
      <t>°（全视角）；响应时间：点击&lt;6ms；稳定性：无飘移，适应环境变化能力强；触摸直径</t>
    </r>
    <r>
      <rPr>
        <sz val="12"/>
        <color rgb="FF000000"/>
        <rFont val="等线"/>
        <charset val="134"/>
      </rPr>
      <t>≥</t>
    </r>
    <r>
      <rPr>
        <sz val="12"/>
        <color rgb="FF000000"/>
        <rFont val="仿宋_GB2312"/>
        <charset val="134"/>
      </rPr>
      <t>5mm；触摸精度：</t>
    </r>
    <r>
      <rPr>
        <sz val="12"/>
        <color rgb="FF000000"/>
        <rFont val="等线"/>
        <charset val="134"/>
      </rPr>
      <t>±</t>
    </r>
    <r>
      <rPr>
        <sz val="12"/>
        <color rgb="FF000000"/>
        <rFont val="仿宋_GB2312"/>
        <charset val="134"/>
      </rPr>
      <t>2mm；触摸方式：电容多点高精度触摸；系统匹配主流操作系统；光学特性：透光率</t>
    </r>
    <r>
      <rPr>
        <sz val="12"/>
        <color rgb="FF000000"/>
        <rFont val="等线"/>
        <charset val="134"/>
      </rPr>
      <t>≥</t>
    </r>
    <r>
      <rPr>
        <sz val="12"/>
        <color rgb="FF000000"/>
        <rFont val="仿宋_GB2312"/>
        <charset val="134"/>
      </rPr>
      <t>99%，材质：钢化玻璃（AG/AR玻璃）；效能功耗：</t>
    </r>
    <r>
      <rPr>
        <sz val="12"/>
        <color rgb="FF000000"/>
        <rFont val="等线"/>
        <charset val="134"/>
      </rPr>
      <t>≥</t>
    </r>
    <r>
      <rPr>
        <sz val="12"/>
        <color rgb="FF000000"/>
        <rFont val="仿宋_GB2312"/>
        <charset val="134"/>
      </rPr>
      <t>0.5-1.5W；静电防护：空气放电优于等于+4KV，接触放电优于等于+2KV；接口类型：</t>
    </r>
    <r>
      <rPr>
        <sz val="12"/>
        <color rgb="FF000000"/>
        <rFont val="等线"/>
        <charset val="134"/>
      </rPr>
      <t>≥</t>
    </r>
    <r>
      <rPr>
        <sz val="12"/>
        <color rgb="FF000000"/>
        <rFont val="仿宋_GB2312"/>
        <charset val="134"/>
      </rPr>
      <t>USB2.0；书写方式：包括且不限于手指、电容笔等；</t>
    </r>
  </si>
  <si>
    <t>安全标志软件</t>
  </si>
  <si>
    <t>1.包括且不限于标识学习、认知考试、分数排名等，包含化工行业常见的≥24种安全标志。针对不同的安全标志，具备相关的理论知识教育，配以相关场景图片，配以展板的高亮灯箱，多方面教育互补；
2.具备考核题库，完全贴切教育内容，支持从题库中随机抽取一定数量的考核试题，学员答题后，系统自动进行评分和错误纠正，及时进行学习成果的检测和巩固。支持学员自主选择是否将成绩计入排行榜</t>
  </si>
  <si>
    <t>灯带</t>
  </si>
  <si>
    <t>对应灯箱片，选择标志图片对应的灯带亮起</t>
  </si>
  <si>
    <t>亚克力灯箱</t>
  </si>
  <si>
    <t>≥4*6个</t>
  </si>
  <si>
    <t>钣金台体</t>
  </si>
  <si>
    <t>设备整体尺寸：≥1447*1350*2090mm
材质：钢板金；
工艺：包括且不限于激光切割+焊接+折弯+喷塑+组装</t>
  </si>
  <si>
    <t>插线板</t>
  </si>
  <si>
    <t>≥6孔</t>
  </si>
  <si>
    <r>
      <rPr>
        <sz val="12"/>
        <color rgb="FF000000"/>
        <rFont val="Times New Roman"/>
        <charset val="134"/>
      </rPr>
      <t>VR</t>
    </r>
    <r>
      <rPr>
        <sz val="12"/>
        <color rgb="FF000000"/>
        <rFont val="仿宋_GB2312"/>
        <charset val="134"/>
      </rPr>
      <t>设备（硬件）</t>
    </r>
  </si>
  <si>
    <t>VR体感坠落体验台</t>
  </si>
  <si>
    <t>≥2200*2150*2540mm；
设备供电：AC220V、最大功率≥5KW、供电插座需接地；带升降抖动功能
自由度：≥3DOF
平台自重：≥150Kg
有效负荷：≥200kG
平台最高高度：≥170mm
支撑点为直角三角形配置
垂直升降：≥120mm</t>
  </si>
  <si>
    <r>
      <rPr>
        <sz val="12"/>
        <color rgb="FF000000"/>
        <rFont val="仿宋_GB2312"/>
        <charset val="134"/>
      </rPr>
      <t>≥64位高性能处理器、存储：≥1GB+8GB 配置蓝牙语音遥控器HDMI
显示参数：
显示尺寸≥55寸；
分辨率：≥1920×1080；刷新率：≥60Hz；可视角度：≥170</t>
    </r>
    <r>
      <rPr>
        <sz val="12"/>
        <color rgb="FF000000"/>
        <rFont val="Calibri"/>
        <charset val="134"/>
      </rPr>
      <t>°</t>
    </r>
    <r>
      <rPr>
        <sz val="12"/>
        <color rgb="FF000000"/>
        <rFont val="仿宋_GB2312"/>
        <charset val="134"/>
      </rPr>
      <t>；
处理器和存储：
CPU：≥双核；内存：≥1GB；GPU：≥4C；闪存：≥8GB
无线配置：
WiFi：≥单频 2.4GHz；支持红外、蓝牙
接口及数量：
HDMI：≥2个；AV：≥1个；USB：≥2个；ATV/DTMB：≥1个；以太网：≥1个；S/PDIF：≥1个
影音播放性能
内置播放器，支持且不限于RM、FLV、MOV、AVI、MKV、TS、MP4等主流格式
视频解码：支持且不限于H.265、H.264、MPEG1/2/4等</t>
    </r>
  </si>
  <si>
    <t>投影机支架（挂件）</t>
  </si>
  <si>
    <t>定制</t>
  </si>
  <si>
    <t>虚拟眼镜套装</t>
  </si>
  <si>
    <t>1.符合人体工程学设计
2.屏幕:≥2个3.4英寸屏幕
3.分辨率:≥1440×1700
4.刷新率:≥90 Hz
5.视场角:≥110 度
6.音频:立体声耳机
7.输入:集成麦克风，耳机按钮
8.连接口:≥USB-C 3.0，DP 1.2
9.传感器:包括且不限于G-sensor校正、陀螺仪、瞳距校正等
10.手柄：内置传感器包括且不限于陀螺仪和G-sensor校正、霍尔传感器、触摸传感器等</t>
  </si>
  <si>
    <t>专用显示终端</t>
  </si>
  <si>
    <t>VR专用显示终端，显示尺寸：≥3寸；CPU：≥6核2.9GHZ；内存：≥8G；硬盘：≥240G SSD；显卡：独立显卡，显存≥2G；含键盘鼠标</t>
  </si>
  <si>
    <t>HDMI/DVI/DP线（HDMI转DVI）</t>
  </si>
  <si>
    <r>
      <rPr>
        <sz val="12"/>
        <color rgb="FF000000"/>
        <rFont val="Times New Roman"/>
        <charset val="134"/>
      </rPr>
      <t>VR</t>
    </r>
    <r>
      <rPr>
        <sz val="12"/>
        <color rgb="FF000000"/>
        <rFont val="宋体"/>
        <charset val="134"/>
      </rPr>
      <t>设备</t>
    </r>
    <r>
      <rPr>
        <sz val="12"/>
        <color rgb="FF000000"/>
        <rFont val="仿宋_GB2312"/>
        <charset val="134"/>
      </rPr>
      <t>（软件</t>
    </r>
    <r>
      <rPr>
        <sz val="12"/>
        <color rgb="FF000000"/>
        <rFont val="宋体"/>
        <charset val="134"/>
      </rPr>
      <t>）</t>
    </r>
  </si>
  <si>
    <t>受限空间作业中毒事故体验</t>
  </si>
  <si>
    <r>
      <rPr>
        <sz val="12"/>
        <color rgb="FF000000"/>
        <rFont val="仿宋_GB2312"/>
        <charset val="134"/>
      </rPr>
      <t>1.实时分辨率不低于1920*1080（单屏）；画面维度：≥720</t>
    </r>
    <r>
      <rPr>
        <sz val="12"/>
        <color rgb="FF000000"/>
        <rFont val="Calibri"/>
        <charset val="134"/>
      </rPr>
      <t>°</t>
    </r>
    <r>
      <rPr>
        <sz val="12"/>
        <color rgb="FF000000"/>
        <rFont val="仿宋_GB2312"/>
        <charset val="134"/>
      </rPr>
      <t>；总延迟优于等于40ms-60ms（毫秒）画面的流畅度不低于70fps（帧每秒）；静态光照关卡比例设置:≤0.2；间接光照的反射次数：≥90；间接光照质量：≥10；支持软件故障控制。
2.教育短片完全以实际安全生产事故案例为模型创建，真实还原事故发生过程。
3.第一人称视角的代入感，让学习人员亲身体会事故发生过程中的真实感受。360度全景观看；通过情景对话的形式，分析事故发生原因，了解事故隐患及处理方式；阐述安全知识，演示施工流程。
4.支持动感设备能够自动识别画面动向。</t>
    </r>
  </si>
  <si>
    <t>危险化学品爆炸事故体验</t>
  </si>
  <si>
    <t>静电火灾体验</t>
  </si>
  <si>
    <t>有限空间燃爆事故</t>
  </si>
  <si>
    <t>高空坠落事故体验</t>
  </si>
  <si>
    <t>电石卸车规程</t>
  </si>
  <si>
    <t>碱液装车规程</t>
  </si>
  <si>
    <t>火灾及现场急救</t>
  </si>
  <si>
    <t>易燃易爆场所违规动火作业</t>
  </si>
  <si>
    <t>触电体验及现场急救</t>
  </si>
  <si>
    <r>
      <rPr>
        <sz val="12"/>
        <color rgb="FF000000"/>
        <rFont val="仿宋_GB2312"/>
        <charset val="134"/>
      </rPr>
      <t>软资源配套</t>
    </r>
  </si>
  <si>
    <r>
      <rPr>
        <sz val="12"/>
        <color rgb="FF000000"/>
        <rFont val="仿宋_GB2312"/>
        <charset val="134"/>
      </rPr>
      <t>培训和管理平台软件</t>
    </r>
  </si>
  <si>
    <r>
      <rPr>
        <sz val="12"/>
        <color rgb="FF000000"/>
        <rFont val="仿宋_GB2312"/>
        <charset val="134"/>
      </rPr>
      <t>典型化工设备操作与检维修</t>
    </r>
    <r>
      <rPr>
        <sz val="12"/>
        <color rgb="FF000000"/>
        <rFont val="Times New Roman"/>
        <charset val="134"/>
      </rPr>
      <t>3D</t>
    </r>
    <r>
      <rPr>
        <sz val="12"/>
        <color rgb="FF000000"/>
        <rFont val="仿宋_GB2312"/>
        <charset val="134"/>
      </rPr>
      <t>仿真软件（拆装软件）</t>
    </r>
  </si>
  <si>
    <r>
      <rPr>
        <sz val="12"/>
        <color rgb="FF000000"/>
        <rFont val="仿宋_GB2312"/>
        <charset val="134"/>
      </rPr>
      <t>化工特殊作业安全技能</t>
    </r>
    <r>
      <rPr>
        <sz val="12"/>
        <color rgb="FF000000"/>
        <rFont val="Times New Roman"/>
        <charset val="134"/>
      </rPr>
      <t>3D</t>
    </r>
    <r>
      <rPr>
        <sz val="12"/>
        <color rgb="FF000000"/>
        <rFont val="仿宋_GB2312"/>
        <charset val="134"/>
      </rPr>
      <t>仿真软件（八大作业）</t>
    </r>
  </si>
  <si>
    <r>
      <rPr>
        <sz val="12"/>
        <color rgb="FF000000"/>
        <rFont val="仿宋_GB2312"/>
        <charset val="134"/>
      </rPr>
      <t>智慧实训基地综合管理网络平台</t>
    </r>
  </si>
  <si>
    <r>
      <rPr>
        <sz val="12"/>
        <color rgb="FF000000"/>
        <rFont val="仿宋_GB2312"/>
        <charset val="134"/>
      </rPr>
      <t>人员管控</t>
    </r>
  </si>
  <si>
    <r>
      <rPr>
        <sz val="12"/>
        <color rgb="FF000000"/>
        <rFont val="Times New Roman"/>
        <charset val="134"/>
      </rPr>
      <t>1.</t>
    </r>
    <r>
      <rPr>
        <sz val="12"/>
        <color rgb="FF000000"/>
        <rFont val="仿宋_GB2312"/>
        <charset val="134"/>
      </rPr>
      <t xml:space="preserve">人员录入
</t>
    </r>
    <r>
      <rPr>
        <sz val="12"/>
        <color rgb="FF000000"/>
        <rFont val="Times New Roman"/>
        <charset val="134"/>
      </rPr>
      <t>2.</t>
    </r>
    <r>
      <rPr>
        <sz val="12"/>
        <color rgb="FF000000"/>
        <rFont val="仿宋_GB2312"/>
        <charset val="134"/>
      </rPr>
      <t xml:space="preserve">培训签到
</t>
    </r>
    <r>
      <rPr>
        <sz val="12"/>
        <color rgb="FF000000"/>
        <rFont val="Times New Roman"/>
        <charset val="134"/>
      </rPr>
      <t>3.</t>
    </r>
    <r>
      <rPr>
        <sz val="12"/>
        <color rgb="FF000000"/>
        <rFont val="仿宋_GB2312"/>
        <charset val="134"/>
      </rPr>
      <t>人脸识别</t>
    </r>
  </si>
  <si>
    <r>
      <rPr>
        <sz val="12"/>
        <color rgb="FF000000"/>
        <rFont val="仿宋_GB2312"/>
        <charset val="134"/>
      </rPr>
      <t>在线学习</t>
    </r>
  </si>
  <si>
    <r>
      <rPr>
        <sz val="12"/>
        <color rgb="FF000000"/>
        <rFont val="Times New Roman"/>
        <charset val="134"/>
      </rPr>
      <t>1.</t>
    </r>
    <r>
      <rPr>
        <sz val="12"/>
        <color rgb="FF000000"/>
        <rFont val="仿宋_GB2312"/>
        <charset val="134"/>
      </rPr>
      <t xml:space="preserve">在线学习
</t>
    </r>
    <r>
      <rPr>
        <sz val="12"/>
        <color rgb="FF000000"/>
        <rFont val="Times New Roman"/>
        <charset val="134"/>
      </rPr>
      <t>2.</t>
    </r>
    <r>
      <rPr>
        <sz val="12"/>
        <color rgb="FF000000"/>
        <rFont val="仿宋_GB2312"/>
        <charset val="134"/>
      </rPr>
      <t xml:space="preserve">培训计划
</t>
    </r>
    <r>
      <rPr>
        <sz val="12"/>
        <color rgb="FF000000"/>
        <rFont val="Times New Roman"/>
        <charset val="134"/>
      </rPr>
      <t>3.</t>
    </r>
    <r>
      <rPr>
        <sz val="12"/>
        <color rgb="FF000000"/>
        <rFont val="仿宋_GB2312"/>
        <charset val="134"/>
      </rPr>
      <t xml:space="preserve">题库管理
</t>
    </r>
    <r>
      <rPr>
        <sz val="12"/>
        <color rgb="FF000000"/>
        <rFont val="Times New Roman"/>
        <charset val="134"/>
      </rPr>
      <t>4.</t>
    </r>
    <r>
      <rPr>
        <sz val="12"/>
        <color rgb="FF000000"/>
        <rFont val="仿宋_GB2312"/>
        <charset val="134"/>
      </rPr>
      <t xml:space="preserve">在线考试
</t>
    </r>
    <r>
      <rPr>
        <sz val="12"/>
        <color rgb="FF000000"/>
        <rFont val="Times New Roman"/>
        <charset val="134"/>
      </rPr>
      <t>5.</t>
    </r>
    <r>
      <rPr>
        <sz val="12"/>
        <color rgb="FF000000"/>
        <rFont val="仿宋_GB2312"/>
        <charset val="134"/>
      </rPr>
      <t>档案管理</t>
    </r>
  </si>
  <si>
    <r>
      <rPr>
        <sz val="12"/>
        <color rgb="FF000000"/>
        <rFont val="仿宋_GB2312"/>
        <charset val="134"/>
      </rPr>
      <t>设备管理</t>
    </r>
  </si>
  <si>
    <r>
      <rPr>
        <sz val="12"/>
        <color rgb="FF000000"/>
        <rFont val="Times New Roman"/>
        <charset val="134"/>
      </rPr>
      <t>1.</t>
    </r>
    <r>
      <rPr>
        <sz val="12"/>
        <color rgb="FF000000"/>
        <rFont val="仿宋_GB2312"/>
        <charset val="134"/>
      </rPr>
      <t xml:space="preserve">固定资产统计
</t>
    </r>
    <r>
      <rPr>
        <sz val="12"/>
        <color rgb="FF000000"/>
        <rFont val="Times New Roman"/>
        <charset val="134"/>
      </rPr>
      <t>2.</t>
    </r>
    <r>
      <rPr>
        <sz val="12"/>
        <color rgb="FF000000"/>
        <rFont val="仿宋_GB2312"/>
        <charset val="134"/>
      </rPr>
      <t xml:space="preserve">设备运行数据
</t>
    </r>
    <r>
      <rPr>
        <sz val="12"/>
        <color rgb="FF000000"/>
        <rFont val="Times New Roman"/>
        <charset val="134"/>
      </rPr>
      <t>3.</t>
    </r>
    <r>
      <rPr>
        <sz val="12"/>
        <color rgb="FF000000"/>
        <rFont val="仿宋_GB2312"/>
        <charset val="134"/>
      </rPr>
      <t xml:space="preserve">设备报修管理
</t>
    </r>
    <r>
      <rPr>
        <sz val="12"/>
        <color rgb="FF000000"/>
        <rFont val="Times New Roman"/>
        <charset val="134"/>
      </rPr>
      <t>4.</t>
    </r>
    <r>
      <rPr>
        <sz val="12"/>
        <color rgb="FF000000"/>
        <rFont val="仿宋_GB2312"/>
        <charset val="134"/>
      </rPr>
      <t xml:space="preserve">设备巡检管理
</t>
    </r>
    <r>
      <rPr>
        <sz val="12"/>
        <color rgb="FF000000"/>
        <rFont val="Times New Roman"/>
        <charset val="134"/>
      </rPr>
      <t>5.</t>
    </r>
    <r>
      <rPr>
        <sz val="12"/>
        <color rgb="FF000000"/>
        <rFont val="仿宋_GB2312"/>
        <charset val="134"/>
      </rPr>
      <t xml:space="preserve">图书教材管理
</t>
    </r>
    <r>
      <rPr>
        <sz val="12"/>
        <color rgb="FF000000"/>
        <rFont val="Times New Roman"/>
        <charset val="134"/>
      </rPr>
      <t>6.</t>
    </r>
    <r>
      <rPr>
        <sz val="12"/>
        <color rgb="FF000000"/>
        <rFont val="仿宋_GB2312"/>
        <charset val="134"/>
      </rPr>
      <t xml:space="preserve">课件资源库管理排课组课
</t>
    </r>
    <r>
      <rPr>
        <sz val="12"/>
        <color rgb="FF000000"/>
        <rFont val="Times New Roman"/>
        <charset val="134"/>
      </rPr>
      <t>7.</t>
    </r>
    <r>
      <rPr>
        <sz val="12"/>
        <color rgb="FF000000"/>
        <rFont val="仿宋_GB2312"/>
        <charset val="134"/>
      </rPr>
      <t xml:space="preserve">教师排班管理
</t>
    </r>
    <r>
      <rPr>
        <sz val="12"/>
        <color rgb="FF000000"/>
        <rFont val="Times New Roman"/>
        <charset val="134"/>
      </rPr>
      <t>8.</t>
    </r>
    <r>
      <rPr>
        <sz val="12"/>
        <color rgb="FF000000"/>
        <rFont val="仿宋_GB2312"/>
        <charset val="134"/>
      </rPr>
      <t xml:space="preserve">人员出入管理
</t>
    </r>
    <r>
      <rPr>
        <sz val="12"/>
        <color rgb="FF000000"/>
        <rFont val="Times New Roman"/>
        <charset val="134"/>
      </rPr>
      <t>9.</t>
    </r>
    <r>
      <rPr>
        <sz val="12"/>
        <color rgb="FF000000"/>
        <rFont val="仿宋_GB2312"/>
        <charset val="134"/>
      </rPr>
      <t>疫情防控管理</t>
    </r>
  </si>
  <si>
    <r>
      <rPr>
        <sz val="12"/>
        <color rgb="FF000000"/>
        <rFont val="仿宋_GB2312"/>
        <charset val="134"/>
      </rPr>
      <t>实训平台配套硬件</t>
    </r>
  </si>
  <si>
    <r>
      <rPr>
        <sz val="12"/>
        <color rgb="FF000000"/>
        <rFont val="仿宋_GB2312"/>
        <charset val="134"/>
      </rPr>
      <t>尺寸：≥</t>
    </r>
    <r>
      <rPr>
        <sz val="12"/>
        <color rgb="FF000000"/>
        <rFont val="Times New Roman"/>
        <charset val="134"/>
      </rPr>
      <t>200*500*450</t>
    </r>
    <r>
      <rPr>
        <sz val="12"/>
        <color rgb="FF000000"/>
        <rFont val="仿宋_GB2312"/>
        <charset val="134"/>
      </rPr>
      <t>；</t>
    </r>
    <r>
      <rPr>
        <sz val="12"/>
        <color rgb="FF000000"/>
        <rFont val="Times New Roman"/>
        <charset val="134"/>
      </rPr>
      <t>CPU</t>
    </r>
    <r>
      <rPr>
        <sz val="12"/>
        <color rgb="FF000000"/>
        <rFont val="仿宋_GB2312"/>
        <charset val="134"/>
      </rPr>
      <t>：≥</t>
    </r>
    <r>
      <rPr>
        <sz val="12"/>
        <color rgb="FF000000"/>
        <rFont val="Times New Roman"/>
        <charset val="134"/>
      </rPr>
      <t>4</t>
    </r>
    <r>
      <rPr>
        <sz val="12"/>
        <color rgb="FF000000"/>
        <rFont val="仿宋_GB2312"/>
        <charset val="134"/>
      </rPr>
      <t>核</t>
    </r>
    <r>
      <rPr>
        <sz val="12"/>
        <color rgb="FF000000"/>
        <rFont val="Times New Roman"/>
        <charset val="134"/>
      </rPr>
      <t xml:space="preserve"> </t>
    </r>
    <r>
      <rPr>
        <sz val="12"/>
        <color rgb="FF000000"/>
        <rFont val="仿宋_GB2312"/>
        <charset val="134"/>
      </rPr>
      <t>主频</t>
    </r>
    <r>
      <rPr>
        <sz val="12"/>
        <color rgb="FF000000"/>
        <rFont val="Times New Roman"/>
        <charset val="134"/>
      </rPr>
      <t>3.5G</t>
    </r>
    <r>
      <rPr>
        <sz val="12"/>
        <color rgb="FF000000"/>
        <rFont val="仿宋_GB2312"/>
        <charset val="134"/>
      </rPr>
      <t>，内存：≥</t>
    </r>
    <r>
      <rPr>
        <sz val="12"/>
        <color rgb="FF000000"/>
        <rFont val="Times New Roman"/>
        <charset val="134"/>
      </rPr>
      <t>16G</t>
    </r>
    <r>
      <rPr>
        <sz val="12"/>
        <color rgb="FF000000"/>
        <rFont val="仿宋_GB2312"/>
        <charset val="134"/>
      </rPr>
      <t>；固态存储：≥</t>
    </r>
    <r>
      <rPr>
        <sz val="12"/>
        <color rgb="FF000000"/>
        <rFont val="Times New Roman"/>
        <charset val="134"/>
      </rPr>
      <t>256G</t>
    </r>
    <r>
      <rPr>
        <sz val="12"/>
        <color rgb="FF000000"/>
        <rFont val="仿宋_GB2312"/>
        <charset val="134"/>
      </rPr>
      <t>固态，数量≥</t>
    </r>
    <r>
      <rPr>
        <sz val="12"/>
        <color rgb="FF000000"/>
        <rFont val="Times New Roman"/>
        <charset val="134"/>
      </rPr>
      <t>3</t>
    </r>
    <r>
      <rPr>
        <sz val="12"/>
        <color rgb="FF000000"/>
        <rFont val="仿宋_GB2312"/>
        <charset val="134"/>
      </rPr>
      <t>台；机械存储≥</t>
    </r>
    <r>
      <rPr>
        <sz val="12"/>
        <color rgb="FF000000"/>
        <rFont val="Times New Roman"/>
        <charset val="134"/>
      </rPr>
      <t>2T</t>
    </r>
    <r>
      <rPr>
        <sz val="12"/>
        <color rgb="FF000000"/>
        <rFont val="仿宋_GB2312"/>
        <charset val="134"/>
      </rPr>
      <t>，数量≥</t>
    </r>
    <r>
      <rPr>
        <sz val="12"/>
        <color rgb="FF000000"/>
        <rFont val="Times New Roman"/>
        <charset val="134"/>
      </rPr>
      <t>2</t>
    </r>
    <r>
      <rPr>
        <sz val="12"/>
        <color rgb="FF000000"/>
        <rFont val="仿宋_GB2312"/>
        <charset val="134"/>
      </rPr>
      <t>台；≥</t>
    </r>
    <r>
      <rPr>
        <sz val="12"/>
        <color rgb="FF000000"/>
        <rFont val="Times New Roman"/>
        <charset val="134"/>
      </rPr>
      <t>3</t>
    </r>
    <r>
      <rPr>
        <sz val="12"/>
        <color rgb="FF000000"/>
        <rFont val="仿宋_GB2312"/>
        <charset val="134"/>
      </rPr>
      <t>个</t>
    </r>
    <r>
      <rPr>
        <sz val="12"/>
        <color rgb="FF000000"/>
        <rFont val="Times New Roman"/>
        <charset val="134"/>
      </rPr>
      <t>PCLe3.0</t>
    </r>
    <r>
      <rPr>
        <sz val="12"/>
        <color rgb="FF000000"/>
        <rFont val="仿宋_GB2312"/>
        <charset val="134"/>
      </rPr>
      <t>；≥电源按钮</t>
    </r>
    <r>
      <rPr>
        <sz val="12"/>
        <color rgb="FF000000"/>
        <rFont val="Times New Roman"/>
        <charset val="134"/>
      </rPr>
      <t>*1</t>
    </r>
    <r>
      <rPr>
        <sz val="12"/>
        <color rgb="FF000000"/>
        <rFont val="仿宋_GB2312"/>
        <charset val="134"/>
      </rPr>
      <t>、≥电源按钮</t>
    </r>
    <r>
      <rPr>
        <sz val="12"/>
        <color rgb="FF000000"/>
        <rFont val="Times New Roman"/>
        <charset val="134"/>
      </rPr>
      <t>*1</t>
    </r>
    <r>
      <rPr>
        <sz val="12"/>
        <color rgb="FF000000"/>
        <rFont val="仿宋_GB2312"/>
        <charset val="134"/>
      </rPr>
      <t>、≥</t>
    </r>
    <r>
      <rPr>
        <sz val="12"/>
        <color rgb="FF000000"/>
        <rFont val="Times New Roman"/>
        <charset val="134"/>
      </rPr>
      <t>Type-CUSB*1</t>
    </r>
    <r>
      <rPr>
        <sz val="12"/>
        <color rgb="FF000000"/>
        <rFont val="仿宋_GB2312"/>
        <charset val="134"/>
      </rPr>
      <t>、≥</t>
    </r>
    <r>
      <rPr>
        <sz val="12"/>
        <color rgb="FF000000"/>
        <rFont val="Times New Roman"/>
        <charset val="134"/>
      </rPr>
      <t>3.5mm</t>
    </r>
    <r>
      <rPr>
        <sz val="12"/>
        <color rgb="FF000000"/>
        <rFont val="仿宋_GB2312"/>
        <charset val="134"/>
      </rPr>
      <t>音频接口</t>
    </r>
    <r>
      <rPr>
        <sz val="12"/>
        <color rgb="FF000000"/>
        <rFont val="Times New Roman"/>
        <charset val="134"/>
      </rPr>
      <t>*1</t>
    </r>
    <r>
      <rPr>
        <sz val="12"/>
        <color rgb="FF000000"/>
        <rFont val="仿宋_GB2312"/>
        <charset val="134"/>
      </rPr>
      <t>、≥光盘驱动器</t>
    </r>
    <r>
      <rPr>
        <sz val="12"/>
        <color rgb="FF000000"/>
        <rFont val="Times New Roman"/>
        <charset val="134"/>
      </rPr>
      <t>*1</t>
    </r>
    <r>
      <rPr>
        <sz val="12"/>
        <color rgb="FF000000"/>
        <rFont val="仿宋_GB2312"/>
        <charset val="134"/>
      </rPr>
      <t>；≥千兆网口</t>
    </r>
    <r>
      <rPr>
        <sz val="12"/>
        <color rgb="FF000000"/>
        <rFont val="Times New Roman"/>
        <charset val="134"/>
      </rPr>
      <t>*1</t>
    </r>
    <r>
      <rPr>
        <sz val="12"/>
        <color rgb="FF000000"/>
        <rFont val="仿宋_GB2312"/>
        <charset val="134"/>
      </rPr>
      <t>、≥</t>
    </r>
    <r>
      <rPr>
        <sz val="12"/>
        <color rgb="FF000000"/>
        <rFont val="Times New Roman"/>
        <charset val="134"/>
      </rPr>
      <t>PS2</t>
    </r>
    <r>
      <rPr>
        <sz val="12"/>
        <color rgb="FF000000"/>
        <rFont val="仿宋_GB2312"/>
        <charset val="134"/>
      </rPr>
      <t>端口</t>
    </r>
    <r>
      <rPr>
        <sz val="12"/>
        <color rgb="FF000000"/>
        <rFont val="Times New Roman"/>
        <charset val="134"/>
      </rPr>
      <t>*2</t>
    </r>
    <r>
      <rPr>
        <sz val="12"/>
        <color rgb="FF000000"/>
        <rFont val="仿宋_GB2312"/>
        <charset val="134"/>
      </rPr>
      <t>、≥串口</t>
    </r>
    <r>
      <rPr>
        <sz val="12"/>
        <color rgb="FF000000"/>
        <rFont val="Times New Roman"/>
        <charset val="134"/>
      </rPr>
      <t>*1</t>
    </r>
    <r>
      <rPr>
        <sz val="12"/>
        <color rgb="FF000000"/>
        <rFont val="仿宋_GB2312"/>
        <charset val="134"/>
      </rPr>
      <t>、≥</t>
    </r>
    <r>
      <rPr>
        <sz val="12"/>
        <color rgb="FF000000"/>
        <rFont val="Times New Roman"/>
        <charset val="134"/>
      </rPr>
      <t>USB</t>
    </r>
    <r>
      <rPr>
        <sz val="12"/>
        <color rgb="FF000000"/>
        <rFont val="仿宋_GB2312"/>
        <charset val="134"/>
      </rPr>
      <t>接口</t>
    </r>
    <r>
      <rPr>
        <sz val="12"/>
        <color rgb="FF000000"/>
        <rFont val="Times New Roman"/>
        <charset val="134"/>
      </rPr>
      <t>*6</t>
    </r>
    <r>
      <rPr>
        <sz val="12"/>
        <color rgb="FF000000"/>
        <rFont val="仿宋_GB2312"/>
        <charset val="134"/>
      </rPr>
      <t>、≥</t>
    </r>
    <r>
      <rPr>
        <sz val="12"/>
        <color rgb="FF000000"/>
        <rFont val="Times New Roman"/>
        <charset val="134"/>
      </rPr>
      <t>3.5mm</t>
    </r>
    <r>
      <rPr>
        <sz val="12"/>
        <color rgb="FF000000"/>
        <rFont val="仿宋_GB2312"/>
        <charset val="134"/>
      </rPr>
      <t>音频接口</t>
    </r>
    <r>
      <rPr>
        <sz val="12"/>
        <color rgb="FF000000"/>
        <rFont val="Times New Roman"/>
        <charset val="134"/>
      </rPr>
      <t>*1</t>
    </r>
    <r>
      <rPr>
        <sz val="12"/>
        <color rgb="FF000000"/>
        <rFont val="仿宋_GB2312"/>
        <charset val="134"/>
      </rPr>
      <t>；
支持主流操作系统，支持≥</t>
    </r>
    <r>
      <rPr>
        <sz val="12"/>
        <color rgb="FF000000"/>
        <rFont val="Times New Roman"/>
        <charset val="134"/>
      </rPr>
      <t>500</t>
    </r>
    <r>
      <rPr>
        <sz val="12"/>
        <color rgb="FF000000"/>
        <rFont val="仿宋_GB2312"/>
        <charset val="134"/>
      </rPr>
      <t>人同时在线链接，配置安全防护措施，满足国家信息安全等级保护</t>
    </r>
    <r>
      <rPr>
        <sz val="12"/>
        <color rgb="FF000000"/>
        <rFont val="Times New Roman"/>
        <charset val="134"/>
      </rPr>
      <t>2.0</t>
    </r>
    <r>
      <rPr>
        <sz val="12"/>
        <color rgb="FF000000"/>
        <rFont val="仿宋_GB2312"/>
        <charset val="134"/>
      </rPr>
      <t>要求。</t>
    </r>
  </si>
  <si>
    <r>
      <rPr>
        <sz val="12"/>
        <color rgb="FF000000"/>
        <rFont val="仿宋_GB2312"/>
        <charset val="134"/>
      </rPr>
      <t>课程体系</t>
    </r>
  </si>
  <si>
    <r>
      <rPr>
        <sz val="12"/>
        <color rgb="FF000000"/>
        <rFont val="仿宋_GB2312"/>
        <charset val="134"/>
      </rPr>
      <t>化工安全公共培训平台</t>
    </r>
  </si>
  <si>
    <r>
      <rPr>
        <sz val="12"/>
        <color rgb="FF000000"/>
        <rFont val="仿宋_GB2312"/>
        <charset val="134"/>
      </rPr>
      <t>特种作业考证理论课程体系</t>
    </r>
  </si>
  <si>
    <r>
      <rPr>
        <sz val="12"/>
        <color rgb="FF000000"/>
        <rFont val="仿宋_GB2312"/>
        <charset val="134"/>
      </rPr>
      <t>化工安全</t>
    </r>
    <r>
      <rPr>
        <sz val="12"/>
        <color rgb="FF000000"/>
        <rFont val="Times New Roman"/>
        <charset val="134"/>
      </rPr>
      <t>3D</t>
    </r>
    <r>
      <rPr>
        <sz val="12"/>
        <color rgb="FF000000"/>
        <rFont val="仿宋_GB2312"/>
        <charset val="134"/>
      </rPr>
      <t>视频课程体系</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</si>
</sst>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DBNum1][$-804]yyyy&quot;年&quot;m&quot;月&quot;d&quot;日&quot;;@"/>
    <numFmt numFmtId="177" formatCode="0.000"/>
    <numFmt numFmtId="178" formatCode="0.000_);[Red]\(0.000\)"/>
    <numFmt numFmtId="179" formatCode="#,##0_);[Red]\(#,##0\)"/>
    <numFmt numFmtId="180" formatCode="0.00_ "/>
  </numFmts>
  <fonts count="65">
    <font>
      <sz val="11"/>
      <color theme="1"/>
      <name val="等线"/>
      <charset val="134"/>
      <scheme val="minor"/>
    </font>
    <font>
      <sz val="12"/>
      <color rgb="FF000000"/>
      <name val="黑体"/>
      <charset val="134"/>
    </font>
    <font>
      <sz val="12"/>
      <color theme="1"/>
      <name val="黑体"/>
      <charset val="134"/>
    </font>
    <font>
      <sz val="12"/>
      <color rgb="FF000000"/>
      <name val="Times New Roman"/>
      <charset val="134"/>
    </font>
    <font>
      <sz val="12"/>
      <color rgb="FF000000"/>
      <name val="仿宋_GB2312"/>
      <charset val="134"/>
    </font>
    <font>
      <sz val="12"/>
      <color theme="1"/>
      <name val="仿宋_GB2312"/>
      <charset val="134"/>
    </font>
    <font>
      <sz val="12"/>
      <color theme="1"/>
      <name val="Times New Roman"/>
      <charset val="134"/>
    </font>
    <font>
      <sz val="12"/>
      <color theme="1"/>
      <name val="等线"/>
      <charset val="134"/>
      <scheme val="minor"/>
    </font>
    <font>
      <b/>
      <sz val="12"/>
      <color theme="1"/>
      <name val="仿宋_GB2312"/>
      <charset val="134"/>
    </font>
    <font>
      <b/>
      <sz val="12"/>
      <color theme="1"/>
      <name val="Times New Roman"/>
      <charset val="134"/>
    </font>
    <font>
      <sz val="12"/>
      <name val="仿宋_GB2312"/>
      <charset val="134"/>
    </font>
    <font>
      <sz val="12"/>
      <name val="黑体"/>
      <charset val="134"/>
    </font>
    <font>
      <b/>
      <sz val="12"/>
      <name val="仿宋_GB2312"/>
      <charset val="134"/>
    </font>
    <font>
      <sz val="12"/>
      <color indexed="8"/>
      <name val="仿宋_GB2312"/>
      <charset val="134"/>
    </font>
    <font>
      <b/>
      <sz val="12"/>
      <color indexed="8"/>
      <name val="仿宋_GB2312"/>
      <charset val="134"/>
    </font>
    <font>
      <sz val="11"/>
      <color theme="1"/>
      <name val="黑体"/>
      <charset val="134"/>
    </font>
    <font>
      <sz val="11"/>
      <color theme="1"/>
      <name val="仿宋_GB2312"/>
      <charset val="134"/>
    </font>
    <font>
      <sz val="10.5"/>
      <color theme="1"/>
      <name val="宋体"/>
      <charset val="134"/>
    </font>
    <font>
      <b/>
      <sz val="11"/>
      <color theme="1"/>
      <name val="仿宋_GB2312"/>
      <charset val="134"/>
    </font>
    <font>
      <sz val="10.5"/>
      <color theme="1"/>
      <name val="仿宋_GB2312"/>
      <charset val="134"/>
    </font>
    <font>
      <b/>
      <sz val="12"/>
      <color theme="1"/>
      <name val="等线"/>
      <charset val="134"/>
      <scheme val="minor"/>
    </font>
    <font>
      <b/>
      <sz val="12"/>
      <color rgb="FFFF0000"/>
      <name val="仿宋_GB2312"/>
      <charset val="134"/>
    </font>
    <font>
      <b/>
      <sz val="12"/>
      <color rgb="FF000000"/>
      <name val="仿宋_GB2312"/>
      <charset val="134"/>
    </font>
    <font>
      <sz val="12"/>
      <color rgb="FF000000"/>
      <name val="等线"/>
      <charset val="134"/>
    </font>
    <font>
      <b/>
      <sz val="12"/>
      <color rgb="FF000000"/>
      <name val="Times New Roman"/>
      <charset val="134"/>
    </font>
    <font>
      <b/>
      <sz val="12"/>
      <color rgb="FF000000"/>
      <name val="等线"/>
      <charset val="134"/>
    </font>
    <font>
      <sz val="12"/>
      <color theme="1"/>
      <name val="等线"/>
      <charset val="134"/>
    </font>
    <font>
      <b/>
      <sz val="12"/>
      <color theme="1"/>
      <name val="等线"/>
      <charset val="134"/>
    </font>
    <font>
      <b/>
      <sz val="12"/>
      <color rgb="FF000000"/>
      <name val="宋体"/>
      <charset val="134"/>
    </font>
    <font>
      <sz val="18"/>
      <color theme="1"/>
      <name val="黑体"/>
      <charset val="134"/>
    </font>
    <font>
      <sz val="18"/>
      <color theme="1"/>
      <name val="仿宋_GB2312"/>
      <charset val="134"/>
    </font>
    <font>
      <b/>
      <sz val="28"/>
      <color theme="1"/>
      <name val="仿宋_GB2312"/>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name val="宋体"/>
      <charset val="134"/>
    </font>
    <font>
      <sz val="11"/>
      <color indexed="8"/>
      <name val="宋体"/>
      <charset val="134"/>
    </font>
    <font>
      <sz val="12"/>
      <name val="Times New Roman"/>
      <charset val="134"/>
    </font>
    <font>
      <sz val="12"/>
      <color rgb="FF000000"/>
      <name val="Segoe UI Symbol"/>
      <charset val="134"/>
    </font>
    <font>
      <sz val="12"/>
      <color rgb="FF000000"/>
      <name val="Calibri"/>
      <charset val="134"/>
    </font>
    <font>
      <sz val="12"/>
      <color rgb="FF000000"/>
      <name val="Calibri"/>
      <charset val="161"/>
    </font>
    <font>
      <sz val="12"/>
      <color rgb="FF000000"/>
      <name val="微软雅黑"/>
      <charset val="134"/>
    </font>
    <font>
      <vertAlign val="superscript"/>
      <sz val="12"/>
      <color rgb="FF000000"/>
      <name val="仿宋_GB2312"/>
      <charset val="134"/>
    </font>
    <font>
      <sz val="12"/>
      <color rgb="FF000000"/>
      <name val="宋体"/>
      <charset val="134"/>
    </font>
    <font>
      <sz val="12"/>
      <color theme="1"/>
      <name val="Calibri"/>
      <charset val="134"/>
    </font>
    <font>
      <sz val="12"/>
      <color theme="1"/>
      <name val="微软雅黑"/>
      <charset val="134"/>
    </font>
    <font>
      <sz val="11"/>
      <color theme="1"/>
      <name val="Calibri"/>
      <charset val="134"/>
    </font>
    <font>
      <sz val="12"/>
      <color theme="1"/>
      <name val="Segoe UI Symbol"/>
      <charset val="134"/>
    </font>
    <font>
      <sz val="11"/>
      <color theme="1"/>
      <name val="Segoe UI Symbol"/>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style="thin">
        <color auto="1"/>
      </bottom>
      <diagonal/>
    </border>
    <border>
      <left/>
      <right style="medium">
        <color auto="1"/>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0" fillId="3" borderId="15" applyNumberFormat="0" applyFont="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16" applyNumberFormat="0" applyFill="0" applyAlignment="0" applyProtection="0">
      <alignment vertical="center"/>
    </xf>
    <xf numFmtId="0" fontId="38" fillId="0" borderId="16" applyNumberFormat="0" applyFill="0" applyAlignment="0" applyProtection="0">
      <alignment vertical="center"/>
    </xf>
    <xf numFmtId="0" fontId="39" fillId="0" borderId="17" applyNumberFormat="0" applyFill="0" applyAlignment="0" applyProtection="0">
      <alignment vertical="center"/>
    </xf>
    <xf numFmtId="0" fontId="39" fillId="0" borderId="0" applyNumberFormat="0" applyFill="0" applyBorder="0" applyAlignment="0" applyProtection="0">
      <alignment vertical="center"/>
    </xf>
    <xf numFmtId="0" fontId="40" fillId="4" borderId="18" applyNumberFormat="0" applyAlignment="0" applyProtection="0">
      <alignment vertical="center"/>
    </xf>
    <xf numFmtId="0" fontId="41" fillId="5" borderId="19" applyNumberFormat="0" applyAlignment="0" applyProtection="0">
      <alignment vertical="center"/>
    </xf>
    <xf numFmtId="0" fontId="42" fillId="5" borderId="18" applyNumberFormat="0" applyAlignment="0" applyProtection="0">
      <alignment vertical="center"/>
    </xf>
    <xf numFmtId="0" fontId="43" fillId="6" borderId="20" applyNumberFormat="0" applyAlignment="0" applyProtection="0">
      <alignment vertical="center"/>
    </xf>
    <xf numFmtId="0" fontId="44" fillId="0" borderId="21" applyNumberFormat="0" applyFill="0" applyAlignment="0" applyProtection="0">
      <alignment vertical="center"/>
    </xf>
    <xf numFmtId="0" fontId="45" fillId="0" borderId="22" applyNumberFormat="0" applyFill="0" applyAlignment="0" applyProtection="0">
      <alignment vertical="center"/>
    </xf>
    <xf numFmtId="0" fontId="46" fillId="7" borderId="0" applyNumberFormat="0" applyBorder="0" applyAlignment="0" applyProtection="0">
      <alignment vertical="center"/>
    </xf>
    <xf numFmtId="0" fontId="47" fillId="8" borderId="0" applyNumberFormat="0" applyBorder="0" applyAlignment="0" applyProtection="0">
      <alignment vertical="center"/>
    </xf>
    <xf numFmtId="0" fontId="48" fillId="9" borderId="0" applyNumberFormat="0" applyBorder="0" applyAlignment="0" applyProtection="0">
      <alignment vertical="center"/>
    </xf>
    <xf numFmtId="0" fontId="49" fillId="10" borderId="0" applyNumberFormat="0" applyBorder="0" applyAlignment="0" applyProtection="0">
      <alignment vertical="center"/>
    </xf>
    <xf numFmtId="0" fontId="50" fillId="11" borderId="0" applyNumberFormat="0" applyBorder="0" applyAlignment="0" applyProtection="0">
      <alignment vertical="center"/>
    </xf>
    <xf numFmtId="0" fontId="50" fillId="12" borderId="0" applyNumberFormat="0" applyBorder="0" applyAlignment="0" applyProtection="0">
      <alignment vertical="center"/>
    </xf>
    <xf numFmtId="0" fontId="49" fillId="13" borderId="0" applyNumberFormat="0" applyBorder="0" applyAlignment="0" applyProtection="0">
      <alignment vertical="center"/>
    </xf>
    <xf numFmtId="0" fontId="49" fillId="14" borderId="0" applyNumberFormat="0" applyBorder="0" applyAlignment="0" applyProtection="0">
      <alignment vertical="center"/>
    </xf>
    <xf numFmtId="0" fontId="50" fillId="15" borderId="0" applyNumberFormat="0" applyBorder="0" applyAlignment="0" applyProtection="0">
      <alignment vertical="center"/>
    </xf>
    <xf numFmtId="0" fontId="50" fillId="16" borderId="0" applyNumberFormat="0" applyBorder="0" applyAlignment="0" applyProtection="0">
      <alignment vertical="center"/>
    </xf>
    <xf numFmtId="0" fontId="49" fillId="17" borderId="0" applyNumberFormat="0" applyBorder="0" applyAlignment="0" applyProtection="0">
      <alignment vertical="center"/>
    </xf>
    <xf numFmtId="0" fontId="49" fillId="18" borderId="0" applyNumberFormat="0" applyBorder="0" applyAlignment="0" applyProtection="0">
      <alignment vertical="center"/>
    </xf>
    <xf numFmtId="0" fontId="50" fillId="19" borderId="0" applyNumberFormat="0" applyBorder="0" applyAlignment="0" applyProtection="0">
      <alignment vertical="center"/>
    </xf>
    <xf numFmtId="0" fontId="50" fillId="20" borderId="0" applyNumberFormat="0" applyBorder="0" applyAlignment="0" applyProtection="0">
      <alignment vertical="center"/>
    </xf>
    <xf numFmtId="0" fontId="49" fillId="21" borderId="0" applyNumberFormat="0" applyBorder="0" applyAlignment="0" applyProtection="0">
      <alignment vertical="center"/>
    </xf>
    <xf numFmtId="0" fontId="49" fillId="22" borderId="0" applyNumberFormat="0" applyBorder="0" applyAlignment="0" applyProtection="0">
      <alignment vertical="center"/>
    </xf>
    <xf numFmtId="0" fontId="50" fillId="23" borderId="0" applyNumberFormat="0" applyBorder="0" applyAlignment="0" applyProtection="0">
      <alignment vertical="center"/>
    </xf>
    <xf numFmtId="0" fontId="50" fillId="24" borderId="0" applyNumberFormat="0" applyBorder="0" applyAlignment="0" applyProtection="0">
      <alignment vertical="center"/>
    </xf>
    <xf numFmtId="0" fontId="49" fillId="25" borderId="0" applyNumberFormat="0" applyBorder="0" applyAlignment="0" applyProtection="0">
      <alignment vertical="center"/>
    </xf>
    <xf numFmtId="0" fontId="49" fillId="26" borderId="0" applyNumberFormat="0" applyBorder="0" applyAlignment="0" applyProtection="0">
      <alignment vertical="center"/>
    </xf>
    <xf numFmtId="0" fontId="50" fillId="27" borderId="0" applyNumberFormat="0" applyBorder="0" applyAlignment="0" applyProtection="0">
      <alignment vertical="center"/>
    </xf>
    <xf numFmtId="0" fontId="50" fillId="28" borderId="0" applyNumberFormat="0" applyBorder="0" applyAlignment="0" applyProtection="0">
      <alignment vertical="center"/>
    </xf>
    <xf numFmtId="0" fontId="49" fillId="29" borderId="0" applyNumberFormat="0" applyBorder="0" applyAlignment="0" applyProtection="0">
      <alignment vertical="center"/>
    </xf>
    <xf numFmtId="0" fontId="49" fillId="30" borderId="0" applyNumberFormat="0" applyBorder="0" applyAlignment="0" applyProtection="0">
      <alignment vertical="center"/>
    </xf>
    <xf numFmtId="0" fontId="50" fillId="31" borderId="0" applyNumberFormat="0" applyBorder="0" applyAlignment="0" applyProtection="0">
      <alignment vertical="center"/>
    </xf>
    <xf numFmtId="0" fontId="50" fillId="32" borderId="0" applyNumberFormat="0" applyBorder="0" applyAlignment="0" applyProtection="0">
      <alignment vertical="center"/>
    </xf>
    <xf numFmtId="0" fontId="49" fillId="33" borderId="0" applyNumberFormat="0" applyBorder="0" applyAlignment="0" applyProtection="0">
      <alignment vertical="center"/>
    </xf>
    <xf numFmtId="176" fontId="51" fillId="0" borderId="0">
      <alignment vertical="center"/>
    </xf>
    <xf numFmtId="0" fontId="52" fillId="0" borderId="0"/>
    <xf numFmtId="0" fontId="53" fillId="0" borderId="0"/>
    <xf numFmtId="0" fontId="51" fillId="0" borderId="0"/>
  </cellStyleXfs>
  <cellXfs count="182">
    <xf numFmtId="0" fontId="0" fillId="0" borderId="0" xfId="0"/>
    <xf numFmtId="0" fontId="1" fillId="0" borderId="1" xfId="0" applyFont="1" applyBorder="1" applyAlignment="1">
      <alignment horizontal="center" vertical="center" wrapText="1"/>
    </xf>
    <xf numFmtId="2" fontId="2"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2" fontId="3" fillId="0" borderId="1" xfId="0" applyNumberFormat="1" applyFont="1" applyBorder="1" applyAlignment="1">
      <alignment horizontal="center" vertical="center" wrapText="1"/>
    </xf>
    <xf numFmtId="0" fontId="4" fillId="0" borderId="1" xfId="0" applyFont="1" applyBorder="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3" fillId="0" borderId="4" xfId="0" applyFont="1" applyBorder="1" applyAlignment="1">
      <alignment horizontal="center" vertical="center" wrapText="1"/>
    </xf>
    <xf numFmtId="2" fontId="3" fillId="0" borderId="4" xfId="0" applyNumberFormat="1" applyFont="1" applyBorder="1" applyAlignment="1">
      <alignment horizontal="center" vertical="center" wrapText="1"/>
    </xf>
    <xf numFmtId="0" fontId="3" fillId="0" borderId="5" xfId="0" applyFont="1" applyBorder="1" applyAlignment="1">
      <alignment horizontal="center" vertical="center" wrapText="1"/>
    </xf>
    <xf numFmtId="2" fontId="3" fillId="0" borderId="5" xfId="0" applyNumberFormat="1" applyFont="1" applyBorder="1" applyAlignment="1">
      <alignment horizontal="center" vertical="center" wrapText="1"/>
    </xf>
    <xf numFmtId="0" fontId="5" fillId="0" borderId="1" xfId="0" applyFont="1" applyBorder="1" applyAlignment="1">
      <alignment horizontal="center" vertical="center" wrapText="1"/>
    </xf>
    <xf numFmtId="0" fontId="3" fillId="0" borderId="6" xfId="0" applyFont="1" applyBorder="1" applyAlignment="1">
      <alignment horizontal="center" vertical="center" wrapText="1"/>
    </xf>
    <xf numFmtId="2" fontId="3" fillId="0" borderId="6" xfId="0" applyNumberFormat="1" applyFont="1" applyBorder="1" applyAlignment="1">
      <alignment horizontal="center" vertical="center" wrapText="1"/>
    </xf>
    <xf numFmtId="2" fontId="6" fillId="0" borderId="1" xfId="0" applyNumberFormat="1"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5" fillId="0" borderId="4" xfId="0" applyFont="1" applyBorder="1" applyAlignment="1">
      <alignment horizontal="center" vertical="center" wrapText="1"/>
    </xf>
    <xf numFmtId="0" fontId="6" fillId="0" borderId="1" xfId="0" applyFont="1" applyBorder="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2"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 xfId="0" applyFont="1" applyBorder="1" applyAlignment="1">
      <alignment vertical="center" wrapText="1"/>
    </xf>
    <xf numFmtId="0" fontId="8" fillId="0" borderId="1" xfId="0" applyFont="1" applyBorder="1" applyAlignment="1">
      <alignment horizontal="center" vertical="center" wrapText="1"/>
    </xf>
    <xf numFmtId="2" fontId="9" fillId="0" borderId="1" xfId="0" applyNumberFormat="1" applyFont="1" applyBorder="1" applyAlignment="1">
      <alignment horizontal="center" vertical="center" wrapText="1"/>
    </xf>
    <xf numFmtId="0" fontId="0" fillId="0" borderId="0" xfId="0" applyAlignment="1">
      <alignment horizontal="center"/>
    </xf>
    <xf numFmtId="0" fontId="0" fillId="0" borderId="0" xfId="0" applyAlignment="1">
      <alignment horizontal="left"/>
    </xf>
    <xf numFmtId="0" fontId="2" fillId="0" borderId="1" xfId="0" applyFont="1" applyBorder="1" applyAlignment="1">
      <alignment horizontal="center" vertical="center"/>
    </xf>
    <xf numFmtId="0" fontId="5" fillId="0" borderId="1" xfId="0" applyFont="1" applyBorder="1" applyAlignment="1">
      <alignment horizontal="left" vertical="center" wrapText="1"/>
    </xf>
    <xf numFmtId="0" fontId="0" fillId="0" borderId="1" xfId="0" applyBorder="1"/>
    <xf numFmtId="0" fontId="5" fillId="0" borderId="1" xfId="0" applyFont="1" applyBorder="1" applyAlignment="1">
      <alignment horizontal="left" vertical="center"/>
    </xf>
    <xf numFmtId="0" fontId="5" fillId="0" borderId="1" xfId="0" applyFont="1" applyBorder="1" applyAlignment="1">
      <alignment horizontal="center"/>
    </xf>
    <xf numFmtId="0" fontId="2" fillId="0" borderId="0" xfId="0" applyFont="1"/>
    <xf numFmtId="0" fontId="5" fillId="0" borderId="0" xfId="0" applyFont="1"/>
    <xf numFmtId="0" fontId="5" fillId="0" borderId="0" xfId="0" applyFont="1" applyAlignment="1">
      <alignment horizontal="left"/>
    </xf>
    <xf numFmtId="0" fontId="1" fillId="0" borderId="1" xfId="0" applyFont="1" applyBorder="1" applyAlignment="1">
      <alignment horizontal="left" vertical="center" wrapText="1"/>
    </xf>
    <xf numFmtId="0" fontId="5" fillId="0" borderId="1" xfId="0" applyFont="1" applyBorder="1" applyAlignment="1">
      <alignment horizontal="center" vertical="center"/>
    </xf>
    <xf numFmtId="177" fontId="4" fillId="0" borderId="1" xfId="0" applyNumberFormat="1" applyFont="1" applyBorder="1" applyAlignment="1">
      <alignment horizontal="center" vertical="center" wrapText="1"/>
    </xf>
    <xf numFmtId="0" fontId="5" fillId="0" borderId="1" xfId="0" applyFont="1" applyBorder="1"/>
    <xf numFmtId="0" fontId="4" fillId="0" borderId="1" xfId="0" applyFont="1" applyBorder="1" applyAlignment="1">
      <alignment horizontal="center" vertical="center"/>
    </xf>
    <xf numFmtId="177" fontId="3" fillId="0" borderId="1" xfId="0" applyNumberFormat="1" applyFont="1" applyBorder="1" applyAlignment="1">
      <alignment horizontal="center" vertical="center"/>
    </xf>
    <xf numFmtId="0" fontId="10" fillId="0" borderId="1" xfId="0" applyFont="1" applyBorder="1" applyAlignment="1" applyProtection="1">
      <alignment horizontal="left" vertical="center" wrapText="1"/>
      <protection locked="0"/>
    </xf>
    <xf numFmtId="0" fontId="8" fillId="0" borderId="1" xfId="0" applyFont="1" applyBorder="1" applyAlignment="1">
      <alignment horizontal="center" vertical="center"/>
    </xf>
    <xf numFmtId="0" fontId="7" fillId="0" borderId="0" xfId="0" applyFont="1"/>
    <xf numFmtId="0" fontId="7" fillId="0" borderId="0" xfId="0" applyFont="1" applyAlignment="1">
      <alignment wrapText="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6" xfId="0" applyFont="1" applyBorder="1" applyAlignment="1">
      <alignment horizontal="center" vertical="center" wrapText="1"/>
    </xf>
    <xf numFmtId="0" fontId="7" fillId="0" borderId="1" xfId="0" applyFont="1" applyBorder="1" applyAlignment="1">
      <alignment horizontal="center" vertical="center"/>
    </xf>
    <xf numFmtId="0" fontId="11" fillId="0" borderId="1" xfId="50" applyFont="1" applyBorder="1" applyAlignment="1">
      <alignment horizontal="center" vertical="center" wrapText="1"/>
    </xf>
    <xf numFmtId="0" fontId="11" fillId="0" borderId="1" xfId="50" applyFont="1" applyBorder="1" applyAlignment="1">
      <alignment horizontal="left" vertical="center"/>
    </xf>
    <xf numFmtId="0" fontId="10" fillId="0" borderId="1" xfId="50" applyFont="1" applyBorder="1" applyAlignment="1">
      <alignment horizontal="left" vertical="center"/>
    </xf>
    <xf numFmtId="0" fontId="10" fillId="0" borderId="1" xfId="50" applyFont="1" applyBorder="1" applyAlignment="1">
      <alignment horizontal="center" vertical="center" wrapText="1"/>
    </xf>
    <xf numFmtId="178" fontId="10" fillId="0" borderId="1" xfId="50" applyNumberFormat="1"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50" applyFont="1" applyBorder="1" applyAlignment="1">
      <alignment horizontal="left" vertical="center" wrapText="1"/>
    </xf>
    <xf numFmtId="2" fontId="10" fillId="0" borderId="1" xfId="0" applyNumberFormat="1" applyFont="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applyAlignment="1">
      <alignment horizontal="left" vertical="center"/>
    </xf>
    <xf numFmtId="2" fontId="10" fillId="0" borderId="1" xfId="50" applyNumberFormat="1" applyFont="1" applyBorder="1" applyAlignment="1">
      <alignment horizontal="center"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xf>
    <xf numFmtId="2" fontId="12" fillId="0" borderId="1" xfId="0" applyNumberFormat="1" applyFont="1" applyBorder="1" applyAlignment="1">
      <alignment horizontal="center" vertical="center" wrapText="1"/>
    </xf>
    <xf numFmtId="0" fontId="8" fillId="0" borderId="1" xfId="0" applyFont="1" applyBorder="1" applyAlignment="1">
      <alignment horizontal="left" vertical="center"/>
    </xf>
    <xf numFmtId="49" fontId="5" fillId="0" borderId="1" xfId="0" applyNumberFormat="1" applyFont="1" applyBorder="1" applyAlignment="1">
      <alignment horizontal="center" vertical="center" wrapText="1"/>
    </xf>
    <xf numFmtId="49" fontId="5" fillId="0" borderId="1" xfId="0" applyNumberFormat="1" applyFont="1" applyBorder="1" applyAlignment="1">
      <alignment horizontal="left" vertical="center" wrapText="1"/>
    </xf>
    <xf numFmtId="179" fontId="5" fillId="0" borderId="1" xfId="0" applyNumberFormat="1" applyFont="1" applyBorder="1" applyAlignment="1">
      <alignment horizontal="center" vertical="center" wrapText="1"/>
    </xf>
    <xf numFmtId="2" fontId="5" fillId="0" borderId="1" xfId="0" applyNumberFormat="1" applyFont="1" applyBorder="1" applyAlignment="1">
      <alignment horizontal="center" vertical="center"/>
    </xf>
    <xf numFmtId="0" fontId="5" fillId="0" borderId="1" xfId="51" applyFont="1" applyBorder="1" applyAlignment="1">
      <alignment horizontal="center" vertical="center" wrapText="1"/>
    </xf>
    <xf numFmtId="0" fontId="5" fillId="0" borderId="1" xfId="51" applyFont="1" applyBorder="1" applyAlignment="1">
      <alignment horizontal="left" vertical="center" wrapText="1"/>
    </xf>
    <xf numFmtId="2" fontId="5" fillId="0" borderId="1" xfId="51" applyNumberFormat="1" applyFont="1" applyBorder="1" applyAlignment="1">
      <alignment horizontal="center" vertical="center" wrapText="1"/>
    </xf>
    <xf numFmtId="0" fontId="5" fillId="0" borderId="1" xfId="51" applyFont="1" applyBorder="1" applyAlignment="1">
      <alignment horizontal="left" vertical="center"/>
    </xf>
    <xf numFmtId="0" fontId="5" fillId="0" borderId="1" xfId="52" applyFont="1" applyBorder="1" applyAlignment="1">
      <alignment horizontal="center" vertical="center" wrapText="1"/>
    </xf>
    <xf numFmtId="0" fontId="13" fillId="0" borderId="1" xfId="0" applyFont="1" applyBorder="1" applyAlignment="1">
      <alignment horizontal="center" vertical="center"/>
    </xf>
    <xf numFmtId="2" fontId="13" fillId="0" borderId="1" xfId="0" applyNumberFormat="1" applyFont="1" applyBorder="1" applyAlignment="1">
      <alignment horizontal="center" vertical="center"/>
    </xf>
    <xf numFmtId="0" fontId="4" fillId="0" borderId="1" xfId="0" applyFont="1" applyBorder="1" applyAlignment="1">
      <alignment horizontal="left" vertical="center"/>
    </xf>
    <xf numFmtId="0" fontId="14" fillId="0" borderId="1" xfId="0" applyFont="1" applyBorder="1" applyAlignment="1">
      <alignment horizontal="center" vertical="center"/>
    </xf>
    <xf numFmtId="0" fontId="13" fillId="0" borderId="1" xfId="0" applyFont="1" applyBorder="1" applyAlignment="1">
      <alignment horizontal="left" vertical="center"/>
    </xf>
    <xf numFmtId="2" fontId="4" fillId="0" borderId="1" xfId="0" applyNumberFormat="1" applyFont="1" applyBorder="1" applyAlignment="1">
      <alignment horizontal="center" vertical="center" wrapText="1"/>
    </xf>
    <xf numFmtId="0" fontId="14" fillId="0" borderId="1" xfId="0" applyFont="1" applyBorder="1" applyAlignment="1">
      <alignment horizontal="left" vertical="center"/>
    </xf>
    <xf numFmtId="2" fontId="14" fillId="0" borderId="1" xfId="0" applyNumberFormat="1" applyFont="1" applyBorder="1" applyAlignment="1">
      <alignment horizontal="center" vertical="center"/>
    </xf>
    <xf numFmtId="0" fontId="5" fillId="0" borderId="1" xfId="0" applyFont="1" applyBorder="1" applyAlignment="1" applyProtection="1">
      <alignment horizontal="center" vertical="center"/>
      <protection locked="0"/>
    </xf>
    <xf numFmtId="178" fontId="12" fillId="0" borderId="1" xfId="0" applyNumberFormat="1" applyFont="1" applyBorder="1" applyAlignment="1">
      <alignment horizontal="center" vertical="center" wrapText="1"/>
    </xf>
    <xf numFmtId="0" fontId="8" fillId="0" borderId="2" xfId="0" applyFont="1" applyBorder="1" applyAlignment="1">
      <alignment horizontal="center" vertical="center"/>
    </xf>
    <xf numFmtId="0" fontId="8" fillId="0" borderId="13" xfId="0" applyFont="1" applyBorder="1" applyAlignment="1">
      <alignment horizontal="center" vertical="center"/>
    </xf>
    <xf numFmtId="0" fontId="8" fillId="0" borderId="3" xfId="0" applyFont="1" applyBorder="1" applyAlignment="1">
      <alignment horizontal="center" vertical="center"/>
    </xf>
    <xf numFmtId="0" fontId="13" fillId="0" borderId="1" xfId="0" applyFont="1" applyBorder="1"/>
    <xf numFmtId="0" fontId="7" fillId="0" borderId="1" xfId="0" applyFont="1" applyBorder="1"/>
    <xf numFmtId="0" fontId="15" fillId="0" borderId="0" xfId="0" applyFont="1"/>
    <xf numFmtId="0" fontId="0" fillId="0" borderId="0" xfId="0" applyAlignment="1">
      <alignment wrapText="1"/>
    </xf>
    <xf numFmtId="0" fontId="15" fillId="0" borderId="1" xfId="0" applyFont="1" applyBorder="1" applyAlignment="1">
      <alignment horizontal="center" vertical="center" wrapText="1"/>
    </xf>
    <xf numFmtId="0" fontId="15" fillId="0" borderId="1" xfId="0" applyFont="1" applyBorder="1" applyAlignment="1">
      <alignment horizontal="center" vertical="center"/>
    </xf>
    <xf numFmtId="0" fontId="16" fillId="0" borderId="1" xfId="0" applyFont="1" applyBorder="1" applyAlignment="1">
      <alignment horizontal="center" vertical="center" wrapText="1"/>
    </xf>
    <xf numFmtId="0" fontId="16" fillId="0" borderId="1" xfId="0" applyFont="1" applyBorder="1" applyAlignment="1">
      <alignment vertical="center" wrapText="1"/>
    </xf>
    <xf numFmtId="0" fontId="0" fillId="0" borderId="1" xfId="0" applyBorder="1" applyAlignment="1">
      <alignment wrapText="1"/>
    </xf>
    <xf numFmtId="0" fontId="16" fillId="0" borderId="1" xfId="0" applyFont="1" applyBorder="1" applyAlignment="1">
      <alignment vertical="center"/>
    </xf>
    <xf numFmtId="0" fontId="16" fillId="0" borderId="1" xfId="0" applyFont="1" applyBorder="1" applyAlignment="1">
      <alignment horizontal="left" vertical="center"/>
    </xf>
    <xf numFmtId="0" fontId="17" fillId="0" borderId="1" xfId="0" applyFont="1" applyBorder="1" applyAlignment="1">
      <alignment horizontal="center" vertical="center" wrapText="1"/>
    </xf>
    <xf numFmtId="2" fontId="16" fillId="0" borderId="1" xfId="0" applyNumberFormat="1" applyFont="1" applyBorder="1" applyAlignment="1">
      <alignment horizontal="center" vertical="center" wrapText="1"/>
    </xf>
    <xf numFmtId="0" fontId="16" fillId="0" borderId="1" xfId="0" applyFont="1" applyBorder="1" applyAlignment="1">
      <alignment horizontal="center"/>
    </xf>
    <xf numFmtId="2" fontId="18" fillId="0" borderId="1" xfId="0" applyNumberFormat="1" applyFont="1" applyBorder="1" applyAlignment="1">
      <alignment horizontal="center" vertical="center" wrapText="1"/>
    </xf>
    <xf numFmtId="0" fontId="2" fillId="0" borderId="1" xfId="0" applyFont="1" applyBorder="1" applyAlignment="1">
      <alignment horizontal="left" vertical="center"/>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 xfId="0" applyFont="1" applyBorder="1" applyAlignment="1">
      <alignment vertical="center" wrapText="1"/>
    </xf>
    <xf numFmtId="0" fontId="5" fillId="0" borderId="1" xfId="0" applyFont="1" applyBorder="1" applyAlignment="1">
      <alignment vertical="center"/>
    </xf>
    <xf numFmtId="0" fontId="2" fillId="0" borderId="0" xfId="0" applyFont="1" applyAlignment="1">
      <alignment vertical="center"/>
    </xf>
    <xf numFmtId="0" fontId="19" fillId="0" borderId="1" xfId="0" applyFont="1" applyBorder="1" applyAlignment="1">
      <alignment horizontal="center" vertical="center" wrapText="1"/>
    </xf>
    <xf numFmtId="0" fontId="16" fillId="0" borderId="1" xfId="0" applyFont="1" applyBorder="1" applyAlignment="1">
      <alignment horizontal="left" vertical="center" wrapText="1"/>
    </xf>
    <xf numFmtId="0" fontId="16" fillId="0" borderId="1" xfId="0" applyFont="1" applyBorder="1" applyAlignment="1">
      <alignment horizontal="center" vertical="center"/>
    </xf>
    <xf numFmtId="0" fontId="18" fillId="0" borderId="1" xfId="0" applyFont="1" applyBorder="1" applyAlignment="1">
      <alignment horizontal="center" vertical="center"/>
    </xf>
    <xf numFmtId="0" fontId="16" fillId="0" borderId="1" xfId="0" applyFont="1" applyBorder="1"/>
    <xf numFmtId="0" fontId="19" fillId="0" borderId="14" xfId="0" applyFont="1" applyBorder="1" applyAlignment="1">
      <alignment horizontal="center" vertical="center" wrapText="1"/>
    </xf>
    <xf numFmtId="0" fontId="5" fillId="0" borderId="4" xfId="0" applyFont="1" applyBorder="1" applyAlignment="1">
      <alignment horizontal="center" vertical="center"/>
    </xf>
    <xf numFmtId="0" fontId="7" fillId="0" borderId="4" xfId="0" applyFont="1" applyBorder="1" applyAlignment="1">
      <alignment horizontal="center" vertical="center"/>
    </xf>
    <xf numFmtId="0" fontId="5" fillId="0" borderId="5" xfId="0" applyFont="1" applyBorder="1" applyAlignment="1">
      <alignment horizontal="center" vertical="center"/>
    </xf>
    <xf numFmtId="0" fontId="7" fillId="0" borderId="5" xfId="0" applyFont="1" applyBorder="1" applyAlignment="1">
      <alignment horizontal="center" vertical="center"/>
    </xf>
    <xf numFmtId="0" fontId="5" fillId="0" borderId="5" xfId="0" applyFont="1" applyBorder="1" applyAlignment="1">
      <alignment horizontal="center" vertical="center" wrapText="1"/>
    </xf>
    <xf numFmtId="0" fontId="5" fillId="0" borderId="6" xfId="0" applyFont="1" applyBorder="1" applyAlignment="1">
      <alignment horizontal="center" vertical="center"/>
    </xf>
    <xf numFmtId="0" fontId="7" fillId="0" borderId="6" xfId="0" applyFont="1" applyBorder="1" applyAlignment="1">
      <alignment horizontal="center" vertical="center"/>
    </xf>
    <xf numFmtId="0" fontId="5" fillId="0" borderId="2" xfId="0" applyFont="1" applyBorder="1" applyAlignment="1">
      <alignment horizontal="center"/>
    </xf>
    <xf numFmtId="0" fontId="5" fillId="0" borderId="13" xfId="0" applyFont="1" applyBorder="1" applyAlignment="1">
      <alignment horizontal="center"/>
    </xf>
    <xf numFmtId="0" fontId="5" fillId="0" borderId="3" xfId="0" applyFont="1" applyBorder="1" applyAlignment="1">
      <alignment horizontal="center"/>
    </xf>
    <xf numFmtId="2" fontId="8" fillId="0" borderId="1" xfId="0" applyNumberFormat="1" applyFont="1" applyBorder="1" applyAlignment="1">
      <alignment horizontal="center" vertical="center"/>
    </xf>
    <xf numFmtId="0" fontId="16" fillId="0" borderId="0" xfId="0" applyFont="1" applyAlignment="1">
      <alignment horizontal="center" vertical="center"/>
    </xf>
    <xf numFmtId="2" fontId="16" fillId="0" borderId="1" xfId="0" applyNumberFormat="1" applyFont="1" applyBorder="1" applyAlignment="1">
      <alignment horizontal="center" vertical="center"/>
    </xf>
    <xf numFmtId="9" fontId="16" fillId="0" borderId="1" xfId="0" applyNumberFormat="1" applyFont="1" applyBorder="1" applyAlignment="1">
      <alignment horizontal="center" vertical="center"/>
    </xf>
    <xf numFmtId="0" fontId="20" fillId="0" borderId="0" xfId="0" applyFont="1"/>
    <xf numFmtId="0" fontId="21" fillId="0" borderId="1" xfId="0" applyFont="1" applyBorder="1" applyAlignment="1">
      <alignment horizontal="center" vertical="center"/>
    </xf>
    <xf numFmtId="180" fontId="8" fillId="0" borderId="1" xfId="0" applyNumberFormat="1" applyFont="1" applyBorder="1" applyAlignment="1">
      <alignment horizontal="center" vertical="center"/>
    </xf>
    <xf numFmtId="180" fontId="8" fillId="0" borderId="1" xfId="0" applyNumberFormat="1" applyFont="1" applyBorder="1"/>
    <xf numFmtId="0" fontId="8" fillId="0" borderId="1" xfId="0" applyFont="1" applyBorder="1"/>
    <xf numFmtId="0" fontId="20" fillId="0" borderId="1" xfId="0" applyFont="1" applyBorder="1"/>
    <xf numFmtId="0" fontId="1" fillId="2" borderId="1" xfId="0" applyFont="1" applyFill="1" applyBorder="1" applyAlignment="1">
      <alignment horizontal="center" vertical="center" wrapText="1"/>
    </xf>
    <xf numFmtId="0" fontId="22" fillId="2" borderId="1" xfId="0" applyFont="1" applyFill="1" applyBorder="1" applyAlignment="1">
      <alignment horizontal="center" vertical="center" wrapText="1"/>
    </xf>
    <xf numFmtId="0" fontId="22" fillId="2" borderId="1" xfId="0" applyFont="1" applyFill="1" applyBorder="1" applyAlignment="1">
      <alignment horizontal="left" vertical="center" wrapText="1"/>
    </xf>
    <xf numFmtId="0" fontId="4" fillId="0" borderId="13" xfId="0" applyFont="1" applyBorder="1" applyAlignment="1">
      <alignment horizontal="center" vertical="center" wrapText="1"/>
    </xf>
    <xf numFmtId="0" fontId="4"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3" fillId="0" borderId="1" xfId="0" applyFont="1" applyBorder="1" applyAlignment="1">
      <alignment horizontal="center" vertical="center" wrapText="1"/>
    </xf>
    <xf numFmtId="0" fontId="24" fillId="2" borderId="1" xfId="0" applyFont="1" applyFill="1" applyBorder="1" applyAlignment="1">
      <alignment horizontal="center" vertical="center" wrapText="1"/>
    </xf>
    <xf numFmtId="2" fontId="24" fillId="2" borderId="1" xfId="0" applyNumberFormat="1" applyFont="1" applyFill="1" applyBorder="1" applyAlignment="1">
      <alignment horizontal="center" vertical="center" wrapText="1"/>
    </xf>
    <xf numFmtId="0" fontId="25" fillId="2" borderId="1" xfId="0" applyFont="1" applyFill="1" applyBorder="1" applyAlignment="1">
      <alignment horizontal="center" vertical="center" wrapText="1"/>
    </xf>
    <xf numFmtId="0" fontId="26" fillId="0" borderId="1" xfId="0" applyFont="1" applyBorder="1" applyAlignment="1">
      <alignment horizontal="center" vertical="center" wrapText="1"/>
    </xf>
    <xf numFmtId="0" fontId="27" fillId="0" borderId="1" xfId="0" applyFont="1" applyBorder="1" applyAlignment="1">
      <alignment horizontal="center" vertical="center" wrapText="1"/>
    </xf>
    <xf numFmtId="0" fontId="28" fillId="2" borderId="1" xfId="0" applyFont="1" applyFill="1" applyBorder="1" applyAlignment="1">
      <alignment horizontal="center" vertical="center" wrapText="1"/>
    </xf>
    <xf numFmtId="0" fontId="22" fillId="0" borderId="1" xfId="0" applyFont="1" applyBorder="1" applyAlignment="1">
      <alignment horizontal="center" vertical="center" wrapText="1"/>
    </xf>
    <xf numFmtId="0" fontId="25" fillId="0" borderId="1" xfId="0" applyFont="1" applyBorder="1" applyAlignment="1">
      <alignment horizontal="center" vertical="center" wrapText="1"/>
    </xf>
    <xf numFmtId="0" fontId="29" fillId="0" borderId="0" xfId="0" applyFont="1"/>
    <xf numFmtId="0" fontId="30" fillId="0" borderId="0" xfId="0" applyFont="1"/>
    <xf numFmtId="0" fontId="31" fillId="0" borderId="0" xfId="0" applyFont="1" applyAlignment="1">
      <alignment horizontal="center" vertical="center" wrapText="1"/>
    </xf>
    <xf numFmtId="0" fontId="29" fillId="0" borderId="1" xfId="0" applyFont="1" applyBorder="1" applyAlignment="1">
      <alignment horizontal="center" vertical="center" wrapText="1"/>
    </xf>
    <xf numFmtId="2" fontId="29" fillId="0" borderId="1" xfId="0" applyNumberFormat="1" applyFont="1" applyBorder="1" applyAlignment="1">
      <alignment horizontal="center" vertical="center" wrapText="1"/>
    </xf>
    <xf numFmtId="0" fontId="30" fillId="0" borderId="1" xfId="0" applyFont="1" applyBorder="1" applyAlignment="1">
      <alignment horizontal="center"/>
    </xf>
    <xf numFmtId="0" fontId="30" fillId="0" borderId="4" xfId="0" applyFont="1" applyBorder="1" applyAlignment="1">
      <alignment horizontal="center" vertical="center"/>
    </xf>
    <xf numFmtId="0" fontId="30" fillId="0" borderId="1" xfId="0" applyFont="1" applyBorder="1" applyAlignment="1">
      <alignment horizontal="center" vertical="center"/>
    </xf>
    <xf numFmtId="0" fontId="30" fillId="0" borderId="5" xfId="0" applyFont="1" applyBorder="1" applyAlignment="1">
      <alignment horizontal="center" vertical="center"/>
    </xf>
    <xf numFmtId="0" fontId="30" fillId="0" borderId="6" xfId="0" applyFont="1" applyBorder="1" applyAlignment="1">
      <alignment horizontal="center" vertical="center"/>
    </xf>
    <xf numFmtId="0" fontId="30" fillId="0" borderId="2" xfId="0" applyFont="1" applyBorder="1" applyAlignment="1">
      <alignment horizontal="center" vertical="center"/>
    </xf>
    <xf numFmtId="0" fontId="30" fillId="0" borderId="3" xfId="0" applyFont="1" applyBorder="1" applyAlignment="1">
      <alignment horizontal="center" vertical="center"/>
    </xf>
    <xf numFmtId="180" fontId="30" fillId="0" borderId="1" xfId="0" applyNumberFormat="1" applyFont="1" applyBorder="1" applyAlignment="1">
      <alignment horizontal="center" vertical="center"/>
    </xf>
    <xf numFmtId="2" fontId="30" fillId="0" borderId="1" xfId="0" applyNumberFormat="1" applyFont="1" applyBorder="1" applyAlignment="1">
      <alignment horizontal="center" vertical="center"/>
    </xf>
    <xf numFmtId="0" fontId="30" fillId="0" borderId="1" xfId="0" applyFont="1" applyBorder="1" applyAlignment="1">
      <alignment horizontal="center" vertical="center" wrapText="1"/>
    </xf>
    <xf numFmtId="9" fontId="30" fillId="0" borderId="1" xfId="0" applyNumberFormat="1" applyFont="1" applyBorder="1" applyAlignment="1">
      <alignment horizontal="center"/>
    </xf>
    <xf numFmtId="10" fontId="30" fillId="0" borderId="1" xfId="0" applyNumberFormat="1" applyFont="1" applyBorder="1" applyAlignment="1">
      <alignment horizontal="center" vertical="center"/>
    </xf>
    <xf numFmtId="0" fontId="29" fillId="0" borderId="2" xfId="0" applyFont="1" applyBorder="1" applyAlignment="1">
      <alignment horizontal="center" vertical="center" wrapText="1"/>
    </xf>
    <xf numFmtId="0" fontId="29" fillId="0" borderId="3" xfId="0" applyFont="1" applyBorder="1" applyAlignment="1">
      <alignment horizontal="center" vertical="center" wrapText="1"/>
    </xf>
    <xf numFmtId="9" fontId="30" fillId="0" borderId="1" xfId="0" applyNumberFormat="1" applyFont="1" applyBorder="1" applyAlignment="1">
      <alignment horizontal="center" vertical="center"/>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5" xfId="49"/>
    <cellStyle name="常规 4" xfId="50"/>
    <cellStyle name="常规_武汉招行弱电1229" xfId="51"/>
    <cellStyle name="常规_装修报价清单090415(给甲方)--"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5" Type="http://schemas.openxmlformats.org/officeDocument/2006/relationships/sharedStrings" Target="sharedStrings.xml"/><Relationship Id="rId24" Type="http://schemas.openxmlformats.org/officeDocument/2006/relationships/styles" Target="styles.xml"/><Relationship Id="rId23" Type="http://schemas.openxmlformats.org/officeDocument/2006/relationships/theme" Target="theme/theme1.xml"/><Relationship Id="rId22" Type="http://schemas.openxmlformats.org/officeDocument/2006/relationships/externalLink" Target="externalLinks/externalLink1.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30005;&#33041;&#24494;&#20449;&#23384;&#20648;\WeChat%20Files\wqx_1987126\FileStorage\File\2023-12\&#24179;&#32599;&#32418;&#23830;&#23376;1225&#28857;&#20301;&#25253;&#20215;&#28165;&#21333;(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平罗红崖子1225点位清单"/>
    </sheetNames>
    <sheetDataSet>
      <sheetData sheetId="0" refreshError="1">
        <row r="2">
          <cell r="A2" t="str">
            <v>900万车辆卡口</v>
          </cell>
          <cell r="B2">
            <v>2</v>
          </cell>
          <cell r="C2">
            <v>2</v>
          </cell>
          <cell r="D2">
            <v>2</v>
          </cell>
          <cell r="E2">
            <v>2</v>
          </cell>
          <cell r="F2">
            <v>2</v>
          </cell>
          <cell r="G2">
            <v>2</v>
          </cell>
          <cell r="H2">
            <v>0</v>
          </cell>
          <cell r="I2">
            <v>0</v>
          </cell>
          <cell r="J2">
            <v>0</v>
          </cell>
          <cell r="K2">
            <v>2</v>
          </cell>
          <cell r="L2" t="str">
            <v>台</v>
          </cell>
        </row>
        <row r="3">
          <cell r="A3" t="str">
            <v>多合一补光灯</v>
          </cell>
          <cell r="B3">
            <v>4</v>
          </cell>
          <cell r="C3">
            <v>2</v>
          </cell>
          <cell r="D3">
            <v>2</v>
          </cell>
          <cell r="E3">
            <v>2</v>
          </cell>
          <cell r="F3">
            <v>2</v>
          </cell>
          <cell r="G3">
            <v>2</v>
          </cell>
          <cell r="H3">
            <v>0</v>
          </cell>
          <cell r="I3">
            <v>0</v>
          </cell>
          <cell r="J3">
            <v>0</v>
          </cell>
          <cell r="K3">
            <v>2</v>
          </cell>
          <cell r="L3" t="str">
            <v>台</v>
          </cell>
        </row>
        <row r="4">
          <cell r="A4" t="str">
            <v>测速雷达产品</v>
          </cell>
          <cell r="B4">
            <v>4</v>
          </cell>
          <cell r="C4">
            <v>2</v>
          </cell>
          <cell r="D4">
            <v>2</v>
          </cell>
          <cell r="E4">
            <v>2</v>
          </cell>
          <cell r="F4">
            <v>2</v>
          </cell>
          <cell r="G4">
            <v>2</v>
          </cell>
          <cell r="H4">
            <v>0</v>
          </cell>
          <cell r="I4">
            <v>0</v>
          </cell>
          <cell r="J4">
            <v>0</v>
          </cell>
          <cell r="K4">
            <v>2</v>
          </cell>
          <cell r="L4" t="str">
            <v>台</v>
          </cell>
        </row>
        <row r="5">
          <cell r="A5" t="str">
            <v>终端服务器</v>
          </cell>
          <cell r="B5">
            <v>1</v>
          </cell>
          <cell r="C5">
            <v>1</v>
          </cell>
          <cell r="D5">
            <v>1</v>
          </cell>
          <cell r="E5">
            <v>1</v>
          </cell>
          <cell r="F5">
            <v>1</v>
          </cell>
          <cell r="G5">
            <v>1</v>
          </cell>
          <cell r="H5">
            <v>1</v>
          </cell>
          <cell r="I5">
            <v>0</v>
          </cell>
          <cell r="J5">
            <v>0</v>
          </cell>
          <cell r="K5">
            <v>1</v>
          </cell>
          <cell r="L5" t="str">
            <v>台</v>
          </cell>
        </row>
        <row r="6">
          <cell r="A6" t="str">
            <v>违停球</v>
          </cell>
          <cell r="B6">
            <v>2</v>
          </cell>
          <cell r="C6">
            <v>1</v>
          </cell>
          <cell r="D6">
            <v>1</v>
          </cell>
          <cell r="E6">
            <v>1</v>
          </cell>
          <cell r="F6">
            <v>1</v>
          </cell>
          <cell r="G6">
            <v>1</v>
          </cell>
          <cell r="H6">
            <v>1</v>
          </cell>
          <cell r="I6">
            <v>0</v>
          </cell>
          <cell r="J6">
            <v>0</v>
          </cell>
          <cell r="K6">
            <v>1</v>
          </cell>
          <cell r="L6" t="str">
            <v>台</v>
          </cell>
        </row>
        <row r="7">
          <cell r="A7" t="str">
            <v>支架</v>
          </cell>
          <cell r="B7">
            <v>2</v>
          </cell>
          <cell r="C7">
            <v>1</v>
          </cell>
          <cell r="D7">
            <v>1</v>
          </cell>
          <cell r="E7">
            <v>1</v>
          </cell>
          <cell r="F7">
            <v>1</v>
          </cell>
          <cell r="G7">
            <v>1</v>
          </cell>
          <cell r="H7">
            <v>1</v>
          </cell>
          <cell r="I7">
            <v>0</v>
          </cell>
          <cell r="J7">
            <v>0</v>
          </cell>
          <cell r="K7">
            <v>1</v>
          </cell>
          <cell r="L7" t="str">
            <v>个</v>
          </cell>
        </row>
        <row r="8">
          <cell r="A8" t="str">
            <v>5米道闸一体机左</v>
          </cell>
          <cell r="B8">
            <v>0</v>
          </cell>
          <cell r="C8">
            <v>0</v>
          </cell>
          <cell r="D8">
            <v>0</v>
          </cell>
          <cell r="E8">
            <v>0</v>
          </cell>
          <cell r="F8">
            <v>0</v>
          </cell>
          <cell r="G8">
            <v>0</v>
          </cell>
          <cell r="H8">
            <v>0</v>
          </cell>
          <cell r="I8">
            <v>1</v>
          </cell>
          <cell r="J8">
            <v>0</v>
          </cell>
          <cell r="K8">
            <v>0</v>
          </cell>
          <cell r="L8" t="str">
            <v>台</v>
          </cell>
        </row>
        <row r="9">
          <cell r="A9" t="str">
            <v>5米道闸一体机右</v>
          </cell>
          <cell r="B9">
            <v>0</v>
          </cell>
          <cell r="C9">
            <v>0</v>
          </cell>
          <cell r="D9">
            <v>0</v>
          </cell>
          <cell r="E9">
            <v>0</v>
          </cell>
          <cell r="F9">
            <v>0</v>
          </cell>
          <cell r="G9">
            <v>0</v>
          </cell>
          <cell r="H9">
            <v>0</v>
          </cell>
          <cell r="I9">
            <v>1</v>
          </cell>
          <cell r="J9">
            <v>0</v>
          </cell>
          <cell r="K9">
            <v>0</v>
          </cell>
          <cell r="L9" t="str">
            <v>台</v>
          </cell>
        </row>
        <row r="10">
          <cell r="A10" t="str">
            <v>4米道闸一体机左</v>
          </cell>
          <cell r="B10">
            <v>0</v>
          </cell>
          <cell r="C10">
            <v>0</v>
          </cell>
          <cell r="D10">
            <v>0</v>
          </cell>
          <cell r="E10">
            <v>0</v>
          </cell>
          <cell r="F10">
            <v>0</v>
          </cell>
          <cell r="G10">
            <v>0</v>
          </cell>
          <cell r="H10">
            <v>0</v>
          </cell>
          <cell r="I10">
            <v>1</v>
          </cell>
          <cell r="J10">
            <v>1</v>
          </cell>
          <cell r="K10">
            <v>0</v>
          </cell>
          <cell r="L10" t="str">
            <v>台</v>
          </cell>
        </row>
        <row r="11">
          <cell r="A11" t="str">
            <v>4米道闸一体机右</v>
          </cell>
          <cell r="B11">
            <v>0</v>
          </cell>
          <cell r="C11">
            <v>0</v>
          </cell>
          <cell r="D11">
            <v>0</v>
          </cell>
          <cell r="E11">
            <v>0</v>
          </cell>
          <cell r="F11">
            <v>0</v>
          </cell>
          <cell r="G11">
            <v>0</v>
          </cell>
          <cell r="H11">
            <v>0</v>
          </cell>
          <cell r="I11">
            <v>1</v>
          </cell>
          <cell r="J11">
            <v>1</v>
          </cell>
          <cell r="K11">
            <v>0</v>
          </cell>
          <cell r="L11" t="str">
            <v>台</v>
          </cell>
        </row>
        <row r="12">
          <cell r="A12" t="str">
            <v>出入口终端服务器</v>
          </cell>
          <cell r="B12">
            <v>0</v>
          </cell>
          <cell r="C12">
            <v>0</v>
          </cell>
          <cell r="D12">
            <v>0</v>
          </cell>
          <cell r="E12">
            <v>0</v>
          </cell>
          <cell r="F12">
            <v>0</v>
          </cell>
          <cell r="G12">
            <v>0</v>
          </cell>
          <cell r="H12">
            <v>0</v>
          </cell>
          <cell r="I12">
            <v>1</v>
          </cell>
          <cell r="J12">
            <v>1</v>
          </cell>
          <cell r="K12">
            <v>0</v>
          </cell>
          <cell r="L12" t="str">
            <v>个</v>
          </cell>
        </row>
        <row r="13">
          <cell r="A13" t="str">
            <v>防砸雷达</v>
          </cell>
          <cell r="B13">
            <v>0</v>
          </cell>
          <cell r="C13">
            <v>0</v>
          </cell>
          <cell r="D13">
            <v>0</v>
          </cell>
          <cell r="E13">
            <v>0</v>
          </cell>
          <cell r="F13">
            <v>0</v>
          </cell>
          <cell r="G13">
            <v>0</v>
          </cell>
          <cell r="H13">
            <v>0</v>
          </cell>
          <cell r="I13">
            <v>4</v>
          </cell>
          <cell r="J13">
            <v>2</v>
          </cell>
          <cell r="K13">
            <v>0</v>
          </cell>
          <cell r="L13" t="str">
            <v>台</v>
          </cell>
        </row>
        <row r="14">
          <cell r="A14" t="str">
            <v>无刷通用摆闸左</v>
          </cell>
          <cell r="B14">
            <v>0</v>
          </cell>
          <cell r="C14">
            <v>0</v>
          </cell>
          <cell r="D14">
            <v>0</v>
          </cell>
          <cell r="E14">
            <v>0</v>
          </cell>
          <cell r="F14">
            <v>0</v>
          </cell>
          <cell r="G14">
            <v>0</v>
          </cell>
          <cell r="H14">
            <v>0</v>
          </cell>
          <cell r="I14">
            <v>2</v>
          </cell>
          <cell r="J14">
            <v>2</v>
          </cell>
          <cell r="K14">
            <v>0</v>
          </cell>
          <cell r="L14" t="str">
            <v>台</v>
          </cell>
        </row>
        <row r="15">
          <cell r="A15" t="str">
            <v>无刷通用摆闸右</v>
          </cell>
          <cell r="B15">
            <v>0</v>
          </cell>
          <cell r="C15">
            <v>0</v>
          </cell>
          <cell r="D15">
            <v>0</v>
          </cell>
          <cell r="E15">
            <v>0</v>
          </cell>
          <cell r="F15">
            <v>0</v>
          </cell>
          <cell r="G15">
            <v>0</v>
          </cell>
          <cell r="H15">
            <v>0</v>
          </cell>
          <cell r="I15">
            <v>2</v>
          </cell>
          <cell r="J15">
            <v>2</v>
          </cell>
          <cell r="K15">
            <v>0</v>
          </cell>
          <cell r="L15" t="str">
            <v>台</v>
          </cell>
        </row>
        <row r="16">
          <cell r="A16" t="str">
            <v>人员通道遥控器</v>
          </cell>
          <cell r="B16">
            <v>0</v>
          </cell>
          <cell r="C16">
            <v>0</v>
          </cell>
          <cell r="D16">
            <v>0</v>
          </cell>
          <cell r="E16">
            <v>0</v>
          </cell>
          <cell r="F16">
            <v>0</v>
          </cell>
          <cell r="G16">
            <v>0</v>
          </cell>
          <cell r="H16">
            <v>0</v>
          </cell>
          <cell r="I16">
            <v>1</v>
          </cell>
          <cell r="J16">
            <v>1</v>
          </cell>
          <cell r="K16">
            <v>0</v>
          </cell>
          <cell r="L16" t="str">
            <v>个</v>
          </cell>
        </row>
        <row r="17">
          <cell r="A17" t="str">
            <v>人员通道人脸门禁组件</v>
          </cell>
          <cell r="B17">
            <v>0</v>
          </cell>
          <cell r="C17">
            <v>0</v>
          </cell>
          <cell r="D17">
            <v>0</v>
          </cell>
          <cell r="E17">
            <v>0</v>
          </cell>
          <cell r="F17">
            <v>0</v>
          </cell>
          <cell r="G17">
            <v>0</v>
          </cell>
          <cell r="H17">
            <v>0</v>
          </cell>
          <cell r="I17">
            <v>4</v>
          </cell>
          <cell r="J17">
            <v>4</v>
          </cell>
          <cell r="K17">
            <v>0</v>
          </cell>
          <cell r="L17" t="str">
            <v>台</v>
          </cell>
        </row>
        <row r="18">
          <cell r="A18" t="str">
            <v>遮阳罩</v>
          </cell>
          <cell r="B18">
            <v>0</v>
          </cell>
          <cell r="C18">
            <v>0</v>
          </cell>
          <cell r="D18">
            <v>0</v>
          </cell>
          <cell r="E18">
            <v>0</v>
          </cell>
          <cell r="F18">
            <v>0</v>
          </cell>
          <cell r="G18">
            <v>0</v>
          </cell>
          <cell r="H18">
            <v>0</v>
          </cell>
          <cell r="I18">
            <v>4</v>
          </cell>
          <cell r="J18">
            <v>4</v>
          </cell>
          <cell r="K18">
            <v>0</v>
          </cell>
          <cell r="L18" t="str">
            <v>台</v>
          </cell>
        </row>
        <row r="19">
          <cell r="A19" t="str">
            <v>通道支架</v>
          </cell>
          <cell r="B19">
            <v>0</v>
          </cell>
          <cell r="C19">
            <v>0</v>
          </cell>
          <cell r="D19">
            <v>0</v>
          </cell>
          <cell r="E19">
            <v>0</v>
          </cell>
          <cell r="F19">
            <v>0</v>
          </cell>
          <cell r="G19">
            <v>0</v>
          </cell>
          <cell r="H19">
            <v>0</v>
          </cell>
          <cell r="I19">
            <v>4</v>
          </cell>
          <cell r="J19">
            <v>4</v>
          </cell>
          <cell r="K19">
            <v>0</v>
          </cell>
          <cell r="L19" t="str">
            <v>个</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8"/>
  <sheetViews>
    <sheetView tabSelected="1" zoomScale="55" zoomScaleNormal="55" workbookViewId="0">
      <selection activeCell="B4" sqref="B4:C4"/>
    </sheetView>
  </sheetViews>
  <sheetFormatPr defaultColWidth="25.5583333333333" defaultRowHeight="22.5" outlineLevelCol="4"/>
  <cols>
    <col min="1" max="1" width="10" style="163" customWidth="1"/>
    <col min="2" max="2" width="28.625" style="163" customWidth="1"/>
    <col min="3" max="3" width="46.5833333333333" style="163" customWidth="1"/>
    <col min="4" max="4" width="17.7" style="163" customWidth="1"/>
    <col min="5" max="5" width="76.8166666666667" style="163" customWidth="1"/>
    <col min="6" max="6" width="16.225" style="163" customWidth="1"/>
    <col min="7" max="7" width="24.775" style="163" customWidth="1"/>
    <col min="8" max="16384" width="25.5583333333333" style="163"/>
  </cols>
  <sheetData>
    <row r="1" ht="57" customHeight="1" spans="1:5">
      <c r="A1" s="164" t="s">
        <v>0</v>
      </c>
      <c r="B1" s="164"/>
      <c r="C1" s="164"/>
      <c r="D1" s="164"/>
      <c r="E1" s="164"/>
    </row>
    <row r="2" s="162" customFormat="1" ht="45" spans="1:5">
      <c r="A2" s="165" t="s">
        <v>1</v>
      </c>
      <c r="B2" s="165" t="s">
        <v>2</v>
      </c>
      <c r="C2" s="165"/>
      <c r="D2" s="165" t="s">
        <v>3</v>
      </c>
      <c r="E2" s="165" t="s">
        <v>4</v>
      </c>
    </row>
    <row r="3" s="162" customFormat="1" ht="42" customHeight="1" spans="1:5">
      <c r="A3" s="165" t="s">
        <v>5</v>
      </c>
      <c r="B3" s="165"/>
      <c r="C3" s="165"/>
      <c r="D3" s="166">
        <f>SUM(D4,D28,D38,D37)</f>
        <v>4081.0785982</v>
      </c>
      <c r="E3" s="165"/>
    </row>
    <row r="4" s="162" customFormat="1" ht="36" customHeight="1" spans="1:5">
      <c r="A4" s="165" t="s">
        <v>6</v>
      </c>
      <c r="B4" s="165" t="s">
        <v>7</v>
      </c>
      <c r="C4" s="165"/>
      <c r="D4" s="166">
        <f>SUM(D5:D27)</f>
        <v>3622.799</v>
      </c>
      <c r="E4" s="165"/>
    </row>
    <row r="5" ht="31" customHeight="1" spans="1:5">
      <c r="A5" s="167">
        <v>1</v>
      </c>
      <c r="B5" s="168" t="s">
        <v>8</v>
      </c>
      <c r="C5" s="169" t="s">
        <v>9</v>
      </c>
      <c r="D5" s="169">
        <v>270</v>
      </c>
      <c r="E5" s="167" t="s">
        <v>10</v>
      </c>
    </row>
    <row r="6" ht="31" customHeight="1" spans="1:5">
      <c r="A6" s="167">
        <v>2</v>
      </c>
      <c r="B6" s="170"/>
      <c r="C6" s="169" t="s">
        <v>11</v>
      </c>
      <c r="D6" s="169">
        <v>140</v>
      </c>
      <c r="E6" s="167" t="s">
        <v>10</v>
      </c>
    </row>
    <row r="7" ht="31" customHeight="1" spans="1:5">
      <c r="A7" s="167">
        <v>3</v>
      </c>
      <c r="B7" s="170"/>
      <c r="C7" s="169" t="s">
        <v>12</v>
      </c>
      <c r="D7" s="169">
        <v>40</v>
      </c>
      <c r="E7" s="167" t="s">
        <v>10</v>
      </c>
    </row>
    <row r="8" ht="31" customHeight="1" spans="1:5">
      <c r="A8" s="167">
        <v>4</v>
      </c>
      <c r="B8" s="170"/>
      <c r="C8" s="169" t="s">
        <v>13</v>
      </c>
      <c r="D8" s="169">
        <v>70</v>
      </c>
      <c r="E8" s="167" t="s">
        <v>14</v>
      </c>
    </row>
    <row r="9" ht="31" customHeight="1" spans="1:5">
      <c r="A9" s="167">
        <v>5</v>
      </c>
      <c r="B9" s="171"/>
      <c r="C9" s="169" t="s">
        <v>15</v>
      </c>
      <c r="D9" s="169">
        <v>80</v>
      </c>
      <c r="E9" s="167" t="s">
        <v>14</v>
      </c>
    </row>
    <row r="10" ht="31" customHeight="1" spans="1:5">
      <c r="A10" s="167">
        <v>6</v>
      </c>
      <c r="B10" s="172" t="s">
        <v>16</v>
      </c>
      <c r="C10" s="173"/>
      <c r="D10" s="169">
        <v>30</v>
      </c>
      <c r="E10" s="167" t="s">
        <v>14</v>
      </c>
    </row>
    <row r="11" ht="31" customHeight="1" spans="1:5">
      <c r="A11" s="167">
        <v>7</v>
      </c>
      <c r="B11" s="168" t="s">
        <v>17</v>
      </c>
      <c r="C11" s="169" t="s">
        <v>18</v>
      </c>
      <c r="D11" s="174">
        <f>'基础硬件设施-标准化机房'!G78+'基础硬件设施-操作终端'!G2</f>
        <v>41.87</v>
      </c>
      <c r="E11" s="167" t="s">
        <v>14</v>
      </c>
    </row>
    <row r="12" ht="31" customHeight="1" spans="1:5">
      <c r="A12" s="167">
        <v>8</v>
      </c>
      <c r="B12" s="170"/>
      <c r="C12" s="169" t="s">
        <v>19</v>
      </c>
      <c r="D12" s="169">
        <f>GIS!G12</f>
        <v>210</v>
      </c>
      <c r="E12" s="167" t="s">
        <v>20</v>
      </c>
    </row>
    <row r="13" ht="31" customHeight="1" spans="1:5">
      <c r="A13" s="167">
        <v>9</v>
      </c>
      <c r="B13" s="170"/>
      <c r="C13" s="169" t="s">
        <v>21</v>
      </c>
      <c r="D13" s="175">
        <f>融合通信!H19</f>
        <v>72.24</v>
      </c>
      <c r="E13" s="167" t="s">
        <v>14</v>
      </c>
    </row>
    <row r="14" ht="31" customHeight="1" spans="1:5">
      <c r="A14" s="167">
        <v>10</v>
      </c>
      <c r="B14" s="170"/>
      <c r="C14" s="169" t="s">
        <v>22</v>
      </c>
      <c r="D14" s="169">
        <f>视频监控及智能分析平台!G5</f>
        <v>19.89</v>
      </c>
      <c r="E14" s="167" t="s">
        <v>14</v>
      </c>
    </row>
    <row r="15" ht="31" customHeight="1" spans="1:5">
      <c r="A15" s="167">
        <v>11</v>
      </c>
      <c r="B15" s="171"/>
      <c r="C15" s="169" t="s">
        <v>23</v>
      </c>
      <c r="D15" s="169">
        <f>网络及存储设备!G8</f>
        <v>29.92</v>
      </c>
      <c r="E15" s="167" t="s">
        <v>14</v>
      </c>
    </row>
    <row r="16" ht="31" customHeight="1" spans="1:5">
      <c r="A16" s="167">
        <v>12</v>
      </c>
      <c r="B16" s="169" t="s">
        <v>24</v>
      </c>
      <c r="C16" s="169"/>
      <c r="D16" s="169">
        <f>'视频及无人巡检 应急设备-高空瞭望'!G8+'视频及无人巡检 应急设备-无人机巡检'!G6</f>
        <v>69.8</v>
      </c>
      <c r="E16" s="167" t="s">
        <v>14</v>
      </c>
    </row>
    <row r="17" ht="31" customHeight="1" spans="1:5">
      <c r="A17" s="167">
        <v>13</v>
      </c>
      <c r="B17" s="169" t="s">
        <v>25</v>
      </c>
      <c r="C17" s="169"/>
      <c r="D17" s="169">
        <f>平台信息系统安全2!G7</f>
        <v>47.68</v>
      </c>
      <c r="E17" s="167" t="s">
        <v>14</v>
      </c>
    </row>
    <row r="18" ht="31" customHeight="1" spans="1:5">
      <c r="A18" s="167">
        <v>14</v>
      </c>
      <c r="B18" s="176" t="s">
        <v>26</v>
      </c>
      <c r="C18" s="169" t="s">
        <v>27</v>
      </c>
      <c r="D18" s="169">
        <f>易燃易爆有毒有害气体泄漏探测!H11</f>
        <v>705.4</v>
      </c>
      <c r="E18" s="167" t="s">
        <v>14</v>
      </c>
    </row>
    <row r="19" ht="31" customHeight="1" spans="1:5">
      <c r="A19" s="167">
        <v>15</v>
      </c>
      <c r="B19" s="176"/>
      <c r="C19" s="169" t="s">
        <v>28</v>
      </c>
      <c r="D19" s="169">
        <v>20.616</v>
      </c>
      <c r="E19" s="167" t="s">
        <v>14</v>
      </c>
    </row>
    <row r="20" ht="31" customHeight="1" spans="1:5">
      <c r="A20" s="167">
        <v>16</v>
      </c>
      <c r="B20" s="176"/>
      <c r="C20" s="169" t="s">
        <v>29</v>
      </c>
      <c r="D20" s="169">
        <f>7.488+9.305</f>
        <v>16.793</v>
      </c>
      <c r="E20" s="167" t="s">
        <v>14</v>
      </c>
    </row>
    <row r="21" ht="31" customHeight="1" spans="1:5">
      <c r="A21" s="167">
        <v>17</v>
      </c>
      <c r="B21" s="176"/>
      <c r="C21" s="169" t="s">
        <v>30</v>
      </c>
      <c r="D21" s="169">
        <f>软件开发费用!M403</f>
        <v>24.76</v>
      </c>
      <c r="E21" s="167" t="s">
        <v>14</v>
      </c>
    </row>
    <row r="22" ht="31" customHeight="1" spans="1:5">
      <c r="A22" s="167">
        <v>18</v>
      </c>
      <c r="B22" s="176"/>
      <c r="C22" s="169" t="s">
        <v>31</v>
      </c>
      <c r="D22" s="175">
        <f>'区域安全风险隔离管控-封闭化管理'!G31</f>
        <v>128.21</v>
      </c>
      <c r="E22" s="167" t="s">
        <v>14</v>
      </c>
    </row>
    <row r="23" ht="31" customHeight="1" spans="1:5">
      <c r="A23" s="167">
        <v>19</v>
      </c>
      <c r="B23" s="176"/>
      <c r="C23" s="169" t="s">
        <v>32</v>
      </c>
      <c r="D23" s="169">
        <f>'区域安全风险隔离管控-违停、测速'!G19</f>
        <v>81.33</v>
      </c>
      <c r="E23" s="167" t="s">
        <v>14</v>
      </c>
    </row>
    <row r="24" ht="31" customHeight="1" spans="1:5">
      <c r="A24" s="167">
        <v>20</v>
      </c>
      <c r="B24" s="167" t="s">
        <v>33</v>
      </c>
      <c r="C24" s="167"/>
      <c r="D24" s="169">
        <f>698+240</f>
        <v>938</v>
      </c>
      <c r="E24" s="167" t="s">
        <v>14</v>
      </c>
    </row>
    <row r="25" ht="31" customHeight="1" spans="1:5">
      <c r="A25" s="167">
        <v>21</v>
      </c>
      <c r="B25" s="165" t="s">
        <v>34</v>
      </c>
      <c r="C25" s="165"/>
      <c r="D25" s="166">
        <f>25*3</f>
        <v>75</v>
      </c>
      <c r="E25" s="169" t="s">
        <v>35</v>
      </c>
    </row>
    <row r="26" ht="31" customHeight="1" spans="1:5">
      <c r="A26" s="167">
        <v>22</v>
      </c>
      <c r="B26" s="165" t="s">
        <v>36</v>
      </c>
      <c r="C26" s="165"/>
      <c r="D26" s="166">
        <f>35*3</f>
        <v>105</v>
      </c>
      <c r="E26" s="169" t="s">
        <v>35</v>
      </c>
    </row>
    <row r="27" ht="31" customHeight="1" spans="1:5">
      <c r="A27" s="167">
        <v>23</v>
      </c>
      <c r="B27" s="165" t="s">
        <v>37</v>
      </c>
      <c r="C27" s="165"/>
      <c r="D27" s="166">
        <f>数据接入!H26</f>
        <v>406.29</v>
      </c>
      <c r="E27" s="169" t="s">
        <v>35</v>
      </c>
    </row>
    <row r="28" ht="31" customHeight="1" spans="1:5">
      <c r="A28" s="165" t="s">
        <v>38</v>
      </c>
      <c r="B28" s="165" t="s">
        <v>39</v>
      </c>
      <c r="C28" s="165"/>
      <c r="D28" s="166">
        <f>SUM(D29:D36)</f>
        <v>140.7644322</v>
      </c>
      <c r="E28" s="167"/>
    </row>
    <row r="29" ht="31" customHeight="1" spans="1:5">
      <c r="A29" s="169">
        <v>1</v>
      </c>
      <c r="B29" s="169" t="s">
        <v>40</v>
      </c>
      <c r="C29" s="169"/>
      <c r="D29" s="175">
        <v>0</v>
      </c>
      <c r="E29" s="177" t="s">
        <v>41</v>
      </c>
    </row>
    <row r="30" ht="31" customHeight="1" spans="1:5">
      <c r="A30" s="169">
        <v>2</v>
      </c>
      <c r="B30" s="169" t="s">
        <v>42</v>
      </c>
      <c r="C30" s="169"/>
      <c r="D30" s="175">
        <f>3745.97*1%</f>
        <v>37.4597</v>
      </c>
      <c r="E30" s="177" t="s">
        <v>43</v>
      </c>
    </row>
    <row r="31" ht="31" customHeight="1" spans="1:5">
      <c r="A31" s="169">
        <v>3</v>
      </c>
      <c r="B31" s="169" t="s">
        <v>44</v>
      </c>
      <c r="C31" s="169"/>
      <c r="D31" s="175">
        <v>15</v>
      </c>
      <c r="E31" s="177" t="s">
        <v>45</v>
      </c>
    </row>
    <row r="32" ht="31" customHeight="1" spans="1:5">
      <c r="A32" s="169">
        <v>4</v>
      </c>
      <c r="B32" s="169" t="s">
        <v>46</v>
      </c>
      <c r="C32" s="169"/>
      <c r="D32" s="175">
        <v>20</v>
      </c>
      <c r="E32" s="177" t="s">
        <v>45</v>
      </c>
    </row>
    <row r="33" ht="31" customHeight="1" spans="1:5">
      <c r="A33" s="169">
        <v>5</v>
      </c>
      <c r="B33" s="169" t="s">
        <v>47</v>
      </c>
      <c r="C33" s="169"/>
      <c r="D33" s="175">
        <v>22</v>
      </c>
      <c r="E33" s="177" t="s">
        <v>45</v>
      </c>
    </row>
    <row r="34" ht="31" customHeight="1" spans="1:5">
      <c r="A34" s="169">
        <v>6</v>
      </c>
      <c r="B34" s="169" t="s">
        <v>48</v>
      </c>
      <c r="C34" s="169"/>
      <c r="D34" s="175">
        <v>20</v>
      </c>
      <c r="E34" s="177" t="s">
        <v>45</v>
      </c>
    </row>
    <row r="35" ht="31" customHeight="1" spans="1:5">
      <c r="A35" s="169">
        <v>7</v>
      </c>
      <c r="B35" s="169" t="s">
        <v>49</v>
      </c>
      <c r="C35" s="169"/>
      <c r="D35" s="175">
        <f>1+2.8+2.75+(3745.97-1000)*0.35%</f>
        <v>16.160895</v>
      </c>
      <c r="E35" s="167" t="s">
        <v>50</v>
      </c>
    </row>
    <row r="36" ht="31" customHeight="1" spans="1:5">
      <c r="A36" s="169">
        <v>8</v>
      </c>
      <c r="B36" s="169" t="s">
        <v>51</v>
      </c>
      <c r="C36" s="169"/>
      <c r="D36" s="175">
        <f>$D$4*0.28%</f>
        <v>10.1438372</v>
      </c>
      <c r="E36" s="178" t="s">
        <v>52</v>
      </c>
    </row>
    <row r="37" ht="31" customHeight="1" spans="1:5">
      <c r="A37" s="165" t="s">
        <v>53</v>
      </c>
      <c r="B37" s="179" t="s">
        <v>54</v>
      </c>
      <c r="C37" s="180"/>
      <c r="D37" s="166">
        <f>D4*3.4%</f>
        <v>123.175166</v>
      </c>
      <c r="E37" s="181" t="s">
        <v>55</v>
      </c>
    </row>
    <row r="38" ht="31" customHeight="1" spans="1:5">
      <c r="A38" s="165" t="s">
        <v>56</v>
      </c>
      <c r="B38" s="179" t="s">
        <v>57</v>
      </c>
      <c r="C38" s="180"/>
      <c r="D38" s="166">
        <v>194.34</v>
      </c>
      <c r="E38" s="181" t="s">
        <v>58</v>
      </c>
    </row>
  </sheetData>
  <mergeCells count="25">
    <mergeCell ref="A1:E1"/>
    <mergeCell ref="B2:C2"/>
    <mergeCell ref="A3:C3"/>
    <mergeCell ref="B4:C4"/>
    <mergeCell ref="B10:C10"/>
    <mergeCell ref="B16:C16"/>
    <mergeCell ref="B17:C17"/>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5:B9"/>
    <mergeCell ref="B11:B15"/>
    <mergeCell ref="B18:B23"/>
  </mergeCells>
  <pageMargins left="0.700694444444445" right="0.700694444444445" top="0.393055555555556" bottom="0.314583333333333" header="0.298611111111111" footer="0.298611111111111"/>
  <pageSetup paperSize="9" scale="7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04"/>
  <sheetViews>
    <sheetView zoomScale="70" zoomScaleNormal="70" workbookViewId="0">
      <selection activeCell="C28" sqref="C28:C33"/>
    </sheetView>
  </sheetViews>
  <sheetFormatPr defaultColWidth="32.3333333333333" defaultRowHeight="14.25"/>
  <cols>
    <col min="1" max="1" width="6" customWidth="1"/>
    <col min="2" max="2" width="31.225" customWidth="1"/>
    <col min="3" max="3" width="39.775" customWidth="1"/>
    <col min="4" max="4" width="22.6666666666667" customWidth="1"/>
    <col min="5" max="5" width="30" customWidth="1"/>
    <col min="6" max="6" width="6" customWidth="1"/>
    <col min="7" max="9" width="10.4416666666667" customWidth="1"/>
    <col min="10" max="10" width="6" customWidth="1"/>
    <col min="11" max="11" width="10.4416666666667" customWidth="1"/>
    <col min="12" max="12" width="12.8916666666667" customWidth="1"/>
    <col min="13" max="13" width="15.3333333333333" customWidth="1"/>
    <col min="14" max="14" width="6" customWidth="1"/>
  </cols>
  <sheetData>
    <row r="1" spans="1:14">
      <c r="A1" s="147" t="s">
        <v>1</v>
      </c>
      <c r="B1" s="147" t="s">
        <v>59</v>
      </c>
      <c r="C1" s="147" t="s">
        <v>60</v>
      </c>
      <c r="D1" s="147"/>
      <c r="E1" s="147"/>
      <c r="F1" s="147" t="s">
        <v>61</v>
      </c>
      <c r="G1" s="147" t="s">
        <v>62</v>
      </c>
      <c r="H1" s="147"/>
      <c r="I1" s="147"/>
      <c r="J1" s="147"/>
      <c r="K1" s="147" t="s">
        <v>63</v>
      </c>
      <c r="L1" s="147" t="s">
        <v>64</v>
      </c>
      <c r="M1" s="147" t="s">
        <v>65</v>
      </c>
      <c r="N1" s="58" t="s">
        <v>4</v>
      </c>
    </row>
    <row r="2" spans="1:14">
      <c r="A2" s="147"/>
      <c r="B2" s="147"/>
      <c r="C2" s="147"/>
      <c r="D2" s="147"/>
      <c r="E2" s="147"/>
      <c r="F2" s="147"/>
      <c r="G2" s="147" t="s">
        <v>66</v>
      </c>
      <c r="H2" s="147" t="s">
        <v>67</v>
      </c>
      <c r="I2" s="147" t="s">
        <v>68</v>
      </c>
      <c r="J2" s="147" t="s">
        <v>69</v>
      </c>
      <c r="K2" s="147"/>
      <c r="L2" s="147"/>
      <c r="M2" s="147"/>
      <c r="N2" s="58"/>
    </row>
    <row r="3" ht="15.75" spans="1:14">
      <c r="A3" s="148" t="s">
        <v>6</v>
      </c>
      <c r="B3" s="149" t="s">
        <v>70</v>
      </c>
      <c r="C3" s="149"/>
      <c r="D3" s="149"/>
      <c r="E3" s="149"/>
      <c r="F3" s="149"/>
      <c r="G3" s="149"/>
      <c r="H3" s="149"/>
      <c r="I3" s="149"/>
      <c r="J3" s="149"/>
      <c r="K3" s="149"/>
      <c r="L3" s="149"/>
      <c r="M3" s="149"/>
      <c r="N3" s="153"/>
    </row>
    <row r="4" ht="15.75" spans="1:14">
      <c r="A4" s="3">
        <v>1</v>
      </c>
      <c r="B4" s="4" t="s">
        <v>71</v>
      </c>
      <c r="C4" s="4" t="s">
        <v>72</v>
      </c>
      <c r="D4" s="4" t="s">
        <v>73</v>
      </c>
      <c r="E4" s="4"/>
      <c r="F4" s="151" t="s">
        <v>74</v>
      </c>
      <c r="G4" s="152">
        <v>3</v>
      </c>
      <c r="H4" s="152">
        <v>20</v>
      </c>
      <c r="I4" s="152">
        <v>4</v>
      </c>
      <c r="J4" s="3">
        <f>SUM(G4:I4)</f>
        <v>27</v>
      </c>
      <c r="K4" s="152">
        <v>1</v>
      </c>
      <c r="L4" s="152">
        <v>600</v>
      </c>
      <c r="M4" s="152">
        <f>J4*L4/10000*K4</f>
        <v>1.62</v>
      </c>
      <c r="N4" s="153"/>
    </row>
    <row r="5" ht="15.75" spans="1:14">
      <c r="A5" s="3">
        <v>2</v>
      </c>
      <c r="B5" s="4"/>
      <c r="C5" s="4"/>
      <c r="D5" s="4" t="s">
        <v>75</v>
      </c>
      <c r="E5" s="4"/>
      <c r="F5" s="151" t="s">
        <v>74</v>
      </c>
      <c r="G5" s="152">
        <v>3</v>
      </c>
      <c r="H5" s="152">
        <v>20</v>
      </c>
      <c r="I5" s="152">
        <v>4</v>
      </c>
      <c r="J5" s="3">
        <f t="shared" ref="J5:J68" si="0">SUM(G5:I5)</f>
        <v>27</v>
      </c>
      <c r="K5" s="3">
        <v>1</v>
      </c>
      <c r="L5" s="152">
        <v>600</v>
      </c>
      <c r="M5" s="152">
        <f t="shared" ref="M5:M68" si="1">J5*L5/10000*K5</f>
        <v>1.62</v>
      </c>
      <c r="N5" s="153"/>
    </row>
    <row r="6" ht="15.75" spans="1:14">
      <c r="A6" s="3">
        <v>3</v>
      </c>
      <c r="B6" s="4"/>
      <c r="C6" s="4"/>
      <c r="D6" s="3" t="s">
        <v>76</v>
      </c>
      <c r="E6" s="3"/>
      <c r="F6" s="151" t="s">
        <v>74</v>
      </c>
      <c r="G6" s="152">
        <v>3</v>
      </c>
      <c r="H6" s="152">
        <v>20</v>
      </c>
      <c r="I6" s="152">
        <v>4</v>
      </c>
      <c r="J6" s="3">
        <f t="shared" si="0"/>
        <v>27</v>
      </c>
      <c r="K6" s="3">
        <v>1</v>
      </c>
      <c r="L6" s="152">
        <v>600</v>
      </c>
      <c r="M6" s="152">
        <f t="shared" si="1"/>
        <v>1.62</v>
      </c>
      <c r="N6" s="153"/>
    </row>
    <row r="7" ht="15.75" spans="1:14">
      <c r="A7" s="3">
        <v>4</v>
      </c>
      <c r="B7" s="4"/>
      <c r="C7" s="4"/>
      <c r="D7" s="4" t="s">
        <v>77</v>
      </c>
      <c r="E7" s="4"/>
      <c r="F7" s="151" t="s">
        <v>74</v>
      </c>
      <c r="G7" s="152">
        <v>3</v>
      </c>
      <c r="H7" s="152">
        <v>20</v>
      </c>
      <c r="I7" s="152">
        <v>4</v>
      </c>
      <c r="J7" s="3">
        <f t="shared" si="0"/>
        <v>27</v>
      </c>
      <c r="K7" s="3">
        <v>1</v>
      </c>
      <c r="L7" s="152">
        <v>600</v>
      </c>
      <c r="M7" s="152">
        <f t="shared" si="1"/>
        <v>1.62</v>
      </c>
      <c r="N7" s="153"/>
    </row>
    <row r="8" ht="15.75" spans="1:14">
      <c r="A8" s="3">
        <v>5</v>
      </c>
      <c r="B8" s="4"/>
      <c r="C8" s="4"/>
      <c r="D8" s="4" t="s">
        <v>78</v>
      </c>
      <c r="E8" s="4"/>
      <c r="F8" s="151" t="s">
        <v>74</v>
      </c>
      <c r="G8" s="152">
        <v>3</v>
      </c>
      <c r="H8" s="152">
        <v>20</v>
      </c>
      <c r="I8" s="152">
        <v>4</v>
      </c>
      <c r="J8" s="3">
        <f t="shared" si="0"/>
        <v>27</v>
      </c>
      <c r="K8" s="3">
        <v>1</v>
      </c>
      <c r="L8" s="152">
        <v>600</v>
      </c>
      <c r="M8" s="152">
        <f t="shared" si="1"/>
        <v>1.62</v>
      </c>
      <c r="N8" s="153"/>
    </row>
    <row r="9" ht="15.75" spans="1:14">
      <c r="A9" s="3">
        <v>6</v>
      </c>
      <c r="B9" s="4"/>
      <c r="C9" s="4"/>
      <c r="D9" s="4" t="s">
        <v>79</v>
      </c>
      <c r="E9" s="4"/>
      <c r="F9" s="151" t="s">
        <v>74</v>
      </c>
      <c r="G9" s="152">
        <v>3</v>
      </c>
      <c r="H9" s="152">
        <v>20</v>
      </c>
      <c r="I9" s="152">
        <v>4</v>
      </c>
      <c r="J9" s="3">
        <f t="shared" si="0"/>
        <v>27</v>
      </c>
      <c r="K9" s="3">
        <v>1</v>
      </c>
      <c r="L9" s="152">
        <v>600</v>
      </c>
      <c r="M9" s="152">
        <f t="shared" si="1"/>
        <v>1.62</v>
      </c>
      <c r="N9" s="153"/>
    </row>
    <row r="10" ht="15.75" spans="1:14">
      <c r="A10" s="3">
        <v>7</v>
      </c>
      <c r="B10" s="4"/>
      <c r="C10" s="4"/>
      <c r="D10" s="4" t="s">
        <v>80</v>
      </c>
      <c r="E10" s="4"/>
      <c r="F10" s="151" t="s">
        <v>74</v>
      </c>
      <c r="G10" s="152">
        <v>3</v>
      </c>
      <c r="H10" s="152">
        <v>20</v>
      </c>
      <c r="I10" s="152">
        <v>4</v>
      </c>
      <c r="J10" s="3">
        <f t="shared" si="0"/>
        <v>27</v>
      </c>
      <c r="K10" s="3">
        <v>1</v>
      </c>
      <c r="L10" s="152">
        <v>600</v>
      </c>
      <c r="M10" s="152">
        <f t="shared" si="1"/>
        <v>1.62</v>
      </c>
      <c r="N10" s="153"/>
    </row>
    <row r="11" ht="15.75" spans="1:14">
      <c r="A11" s="3">
        <v>8</v>
      </c>
      <c r="B11" s="4"/>
      <c r="C11" s="4"/>
      <c r="D11" s="4" t="s">
        <v>81</v>
      </c>
      <c r="E11" s="4"/>
      <c r="F11" s="151" t="s">
        <v>74</v>
      </c>
      <c r="G11" s="152">
        <v>3</v>
      </c>
      <c r="H11" s="152">
        <v>20</v>
      </c>
      <c r="I11" s="152">
        <v>4</v>
      </c>
      <c r="J11" s="3">
        <f t="shared" si="0"/>
        <v>27</v>
      </c>
      <c r="K11" s="3">
        <v>1</v>
      </c>
      <c r="L11" s="152">
        <v>600</v>
      </c>
      <c r="M11" s="152">
        <f t="shared" si="1"/>
        <v>1.62</v>
      </c>
      <c r="N11" s="153"/>
    </row>
    <row r="12" ht="15.75" spans="1:14">
      <c r="A12" s="3">
        <v>9</v>
      </c>
      <c r="B12" s="4"/>
      <c r="C12" s="4"/>
      <c r="D12" s="4" t="s">
        <v>82</v>
      </c>
      <c r="E12" s="4"/>
      <c r="F12" s="151" t="s">
        <v>74</v>
      </c>
      <c r="G12" s="152">
        <v>3</v>
      </c>
      <c r="H12" s="152">
        <v>20</v>
      </c>
      <c r="I12" s="152">
        <v>4</v>
      </c>
      <c r="J12" s="3">
        <f t="shared" si="0"/>
        <v>27</v>
      </c>
      <c r="K12" s="3">
        <v>1</v>
      </c>
      <c r="L12" s="152">
        <v>600</v>
      </c>
      <c r="M12" s="152">
        <f t="shared" si="1"/>
        <v>1.62</v>
      </c>
      <c r="N12" s="153"/>
    </row>
    <row r="13" ht="15.75" spans="1:14">
      <c r="A13" s="3">
        <v>10</v>
      </c>
      <c r="B13" s="4"/>
      <c r="C13" s="4"/>
      <c r="D13" s="4" t="s">
        <v>83</v>
      </c>
      <c r="E13" s="4"/>
      <c r="F13" s="151" t="s">
        <v>74</v>
      </c>
      <c r="G13" s="152">
        <v>3</v>
      </c>
      <c r="H13" s="152">
        <v>20</v>
      </c>
      <c r="I13" s="152">
        <v>4</v>
      </c>
      <c r="J13" s="3">
        <f t="shared" si="0"/>
        <v>27</v>
      </c>
      <c r="K13" s="3">
        <v>1</v>
      </c>
      <c r="L13" s="152">
        <v>600</v>
      </c>
      <c r="M13" s="152">
        <f t="shared" si="1"/>
        <v>1.62</v>
      </c>
      <c r="N13" s="153"/>
    </row>
    <row r="14" ht="15.75" spans="1:14">
      <c r="A14" s="3">
        <v>11</v>
      </c>
      <c r="B14" s="4"/>
      <c r="C14" s="4"/>
      <c r="D14" s="4" t="s">
        <v>84</v>
      </c>
      <c r="E14" s="4"/>
      <c r="F14" s="151" t="s">
        <v>74</v>
      </c>
      <c r="G14" s="152">
        <v>3</v>
      </c>
      <c r="H14" s="152">
        <v>20</v>
      </c>
      <c r="I14" s="152">
        <v>4</v>
      </c>
      <c r="J14" s="3">
        <f t="shared" si="0"/>
        <v>27</v>
      </c>
      <c r="K14" s="3">
        <v>1</v>
      </c>
      <c r="L14" s="152">
        <v>600</v>
      </c>
      <c r="M14" s="152">
        <f t="shared" si="1"/>
        <v>1.62</v>
      </c>
      <c r="N14" s="153"/>
    </row>
    <row r="15" ht="15.75" spans="1:14">
      <c r="A15" s="3">
        <v>12</v>
      </c>
      <c r="B15" s="4"/>
      <c r="C15" s="4"/>
      <c r="D15" s="4" t="s">
        <v>85</v>
      </c>
      <c r="E15" s="4"/>
      <c r="F15" s="151" t="s">
        <v>74</v>
      </c>
      <c r="G15" s="152">
        <v>3</v>
      </c>
      <c r="H15" s="152">
        <v>25</v>
      </c>
      <c r="I15" s="152">
        <v>4</v>
      </c>
      <c r="J15" s="3">
        <f t="shared" si="0"/>
        <v>32</v>
      </c>
      <c r="K15" s="3">
        <v>0.8</v>
      </c>
      <c r="L15" s="152">
        <v>600</v>
      </c>
      <c r="M15" s="152">
        <f t="shared" si="1"/>
        <v>1.536</v>
      </c>
      <c r="N15" s="153"/>
    </row>
    <row r="16" ht="15.75" spans="1:14">
      <c r="A16" s="3">
        <v>13</v>
      </c>
      <c r="B16" s="4"/>
      <c r="C16" s="13" t="s">
        <v>86</v>
      </c>
      <c r="D16" s="4" t="s">
        <v>87</v>
      </c>
      <c r="E16" s="4"/>
      <c r="F16" s="151" t="s">
        <v>74</v>
      </c>
      <c r="G16" s="152">
        <v>3</v>
      </c>
      <c r="H16" s="152">
        <v>25</v>
      </c>
      <c r="I16" s="152">
        <v>4</v>
      </c>
      <c r="J16" s="3">
        <f t="shared" si="0"/>
        <v>32</v>
      </c>
      <c r="K16" s="3">
        <v>1</v>
      </c>
      <c r="L16" s="152">
        <v>600</v>
      </c>
      <c r="M16" s="152">
        <f t="shared" si="1"/>
        <v>1.92</v>
      </c>
      <c r="N16" s="153"/>
    </row>
    <row r="17" ht="15.75" spans="1:14">
      <c r="A17" s="3">
        <v>14</v>
      </c>
      <c r="B17" s="4"/>
      <c r="C17" s="13"/>
      <c r="D17" s="4" t="s">
        <v>88</v>
      </c>
      <c r="E17" s="4"/>
      <c r="F17" s="151" t="s">
        <v>74</v>
      </c>
      <c r="G17" s="152">
        <v>3</v>
      </c>
      <c r="H17" s="152">
        <v>25</v>
      </c>
      <c r="I17" s="152">
        <v>4</v>
      </c>
      <c r="J17" s="3">
        <f t="shared" si="0"/>
        <v>32</v>
      </c>
      <c r="K17" s="3">
        <v>1</v>
      </c>
      <c r="L17" s="152">
        <v>600</v>
      </c>
      <c r="M17" s="152">
        <f t="shared" si="1"/>
        <v>1.92</v>
      </c>
      <c r="N17" s="153"/>
    </row>
    <row r="18" ht="15.75" spans="1:14">
      <c r="A18" s="3">
        <v>15</v>
      </c>
      <c r="B18" s="4"/>
      <c r="C18" s="13"/>
      <c r="D18" s="4" t="s">
        <v>89</v>
      </c>
      <c r="E18" s="4"/>
      <c r="F18" s="151" t="s">
        <v>74</v>
      </c>
      <c r="G18" s="152">
        <v>3</v>
      </c>
      <c r="H18" s="152">
        <v>25</v>
      </c>
      <c r="I18" s="152">
        <v>4</v>
      </c>
      <c r="J18" s="3">
        <f t="shared" si="0"/>
        <v>32</v>
      </c>
      <c r="K18" s="3">
        <v>0.8</v>
      </c>
      <c r="L18" s="152">
        <v>600</v>
      </c>
      <c r="M18" s="152">
        <f t="shared" si="1"/>
        <v>1.536</v>
      </c>
      <c r="N18" s="153"/>
    </row>
    <row r="19" ht="15.75" spans="1:14">
      <c r="A19" s="3">
        <v>16</v>
      </c>
      <c r="B19" s="4"/>
      <c r="C19" s="13"/>
      <c r="D19" s="4" t="s">
        <v>90</v>
      </c>
      <c r="E19" s="4"/>
      <c r="F19" s="151" t="s">
        <v>74</v>
      </c>
      <c r="G19" s="152">
        <v>3</v>
      </c>
      <c r="H19" s="152">
        <v>25</v>
      </c>
      <c r="I19" s="152">
        <v>4</v>
      </c>
      <c r="J19" s="3">
        <f t="shared" si="0"/>
        <v>32</v>
      </c>
      <c r="K19" s="3">
        <v>0.8</v>
      </c>
      <c r="L19" s="152">
        <v>600</v>
      </c>
      <c r="M19" s="152">
        <f t="shared" si="1"/>
        <v>1.536</v>
      </c>
      <c r="N19" s="153"/>
    </row>
    <row r="20" ht="15.75" spans="1:14">
      <c r="A20" s="3">
        <v>17</v>
      </c>
      <c r="B20" s="4"/>
      <c r="C20" s="13" t="s">
        <v>91</v>
      </c>
      <c r="D20" s="4" t="s">
        <v>92</v>
      </c>
      <c r="E20" s="4"/>
      <c r="F20" s="151" t="s">
        <v>74</v>
      </c>
      <c r="G20" s="152">
        <v>3</v>
      </c>
      <c r="H20" s="3">
        <v>25</v>
      </c>
      <c r="I20" s="152">
        <v>4</v>
      </c>
      <c r="J20" s="3">
        <f t="shared" si="0"/>
        <v>32</v>
      </c>
      <c r="K20" s="3">
        <v>1</v>
      </c>
      <c r="L20" s="152">
        <v>600</v>
      </c>
      <c r="M20" s="152">
        <f t="shared" si="1"/>
        <v>1.92</v>
      </c>
      <c r="N20" s="153"/>
    </row>
    <row r="21" ht="15.75" spans="1:14">
      <c r="A21" s="3">
        <v>18</v>
      </c>
      <c r="B21" s="4"/>
      <c r="C21" s="13"/>
      <c r="D21" s="4" t="s">
        <v>93</v>
      </c>
      <c r="E21" s="4"/>
      <c r="F21" s="151" t="s">
        <v>74</v>
      </c>
      <c r="G21" s="152">
        <v>3</v>
      </c>
      <c r="H21" s="3">
        <v>20</v>
      </c>
      <c r="I21" s="152">
        <v>4</v>
      </c>
      <c r="J21" s="3">
        <f t="shared" si="0"/>
        <v>27</v>
      </c>
      <c r="K21" s="3">
        <v>0.6</v>
      </c>
      <c r="L21" s="152">
        <v>600</v>
      </c>
      <c r="M21" s="152">
        <f t="shared" si="1"/>
        <v>0.972</v>
      </c>
      <c r="N21" s="153"/>
    </row>
    <row r="22" ht="15.75" spans="1:14">
      <c r="A22" s="3">
        <v>19</v>
      </c>
      <c r="B22" s="4"/>
      <c r="C22" s="13"/>
      <c r="D22" s="4" t="s">
        <v>89</v>
      </c>
      <c r="E22" s="4"/>
      <c r="F22" s="151" t="s">
        <v>74</v>
      </c>
      <c r="G22" s="152">
        <v>3</v>
      </c>
      <c r="H22" s="3">
        <v>20</v>
      </c>
      <c r="I22" s="152">
        <v>4</v>
      </c>
      <c r="J22" s="3">
        <f t="shared" si="0"/>
        <v>27</v>
      </c>
      <c r="K22" s="3">
        <v>0.8</v>
      </c>
      <c r="L22" s="152">
        <v>600</v>
      </c>
      <c r="M22" s="152">
        <f t="shared" si="1"/>
        <v>1.296</v>
      </c>
      <c r="N22" s="153"/>
    </row>
    <row r="23" ht="15.75" spans="1:14">
      <c r="A23" s="3">
        <v>20</v>
      </c>
      <c r="B23" s="4"/>
      <c r="C23" s="4" t="s">
        <v>94</v>
      </c>
      <c r="D23" s="4" t="s">
        <v>95</v>
      </c>
      <c r="E23" s="4"/>
      <c r="F23" s="151" t="s">
        <v>74</v>
      </c>
      <c r="G23" s="152">
        <v>3</v>
      </c>
      <c r="H23" s="3">
        <v>25</v>
      </c>
      <c r="I23" s="152">
        <v>4</v>
      </c>
      <c r="J23" s="3">
        <f t="shared" si="0"/>
        <v>32</v>
      </c>
      <c r="K23" s="3">
        <v>1</v>
      </c>
      <c r="L23" s="152">
        <v>600</v>
      </c>
      <c r="M23" s="152">
        <f t="shared" si="1"/>
        <v>1.92</v>
      </c>
      <c r="N23" s="153"/>
    </row>
    <row r="24" ht="15.75" spans="1:14">
      <c r="A24" s="3">
        <v>21</v>
      </c>
      <c r="B24" s="4"/>
      <c r="C24" s="4"/>
      <c r="D24" s="4" t="s">
        <v>96</v>
      </c>
      <c r="E24" s="4"/>
      <c r="F24" s="151" t="s">
        <v>74</v>
      </c>
      <c r="G24" s="152">
        <v>3</v>
      </c>
      <c r="H24" s="3">
        <v>25</v>
      </c>
      <c r="I24" s="152">
        <v>4</v>
      </c>
      <c r="J24" s="3">
        <f t="shared" si="0"/>
        <v>32</v>
      </c>
      <c r="K24" s="3">
        <v>1</v>
      </c>
      <c r="L24" s="152">
        <v>600</v>
      </c>
      <c r="M24" s="152">
        <f t="shared" si="1"/>
        <v>1.92</v>
      </c>
      <c r="N24" s="153"/>
    </row>
    <row r="25" ht="15.75" spans="1:14">
      <c r="A25" s="3">
        <v>22</v>
      </c>
      <c r="B25" s="4"/>
      <c r="C25" s="4"/>
      <c r="D25" s="4" t="s">
        <v>97</v>
      </c>
      <c r="E25" s="4"/>
      <c r="F25" s="151" t="s">
        <v>74</v>
      </c>
      <c r="G25" s="152">
        <v>3</v>
      </c>
      <c r="H25" s="3">
        <v>25</v>
      </c>
      <c r="I25" s="152">
        <v>4</v>
      </c>
      <c r="J25" s="3">
        <f t="shared" si="0"/>
        <v>32</v>
      </c>
      <c r="K25" s="3">
        <v>1</v>
      </c>
      <c r="L25" s="152">
        <v>600</v>
      </c>
      <c r="M25" s="152">
        <f t="shared" si="1"/>
        <v>1.92</v>
      </c>
      <c r="N25" s="153"/>
    </row>
    <row r="26" ht="15.75" spans="1:14">
      <c r="A26" s="3">
        <v>23</v>
      </c>
      <c r="B26" s="4"/>
      <c r="C26" s="4"/>
      <c r="D26" s="4" t="s">
        <v>98</v>
      </c>
      <c r="E26" s="4"/>
      <c r="F26" s="151" t="s">
        <v>74</v>
      </c>
      <c r="G26" s="152">
        <v>3</v>
      </c>
      <c r="H26" s="3">
        <v>25</v>
      </c>
      <c r="I26" s="152">
        <v>4</v>
      </c>
      <c r="J26" s="3">
        <f t="shared" si="0"/>
        <v>32</v>
      </c>
      <c r="K26" s="3">
        <v>1</v>
      </c>
      <c r="L26" s="152">
        <v>600</v>
      </c>
      <c r="M26" s="152">
        <f t="shared" si="1"/>
        <v>1.92</v>
      </c>
      <c r="N26" s="153"/>
    </row>
    <row r="27" ht="15.75" spans="1:14">
      <c r="A27" s="3">
        <v>24</v>
      </c>
      <c r="B27" s="4"/>
      <c r="C27" s="4"/>
      <c r="D27" s="4" t="s">
        <v>99</v>
      </c>
      <c r="E27" s="4"/>
      <c r="F27" s="151" t="s">
        <v>74</v>
      </c>
      <c r="G27" s="152">
        <v>3</v>
      </c>
      <c r="H27" s="3">
        <v>25</v>
      </c>
      <c r="I27" s="152">
        <v>4</v>
      </c>
      <c r="J27" s="3">
        <f t="shared" si="0"/>
        <v>32</v>
      </c>
      <c r="K27" s="3">
        <v>1</v>
      </c>
      <c r="L27" s="152">
        <v>600</v>
      </c>
      <c r="M27" s="152">
        <f t="shared" si="1"/>
        <v>1.92</v>
      </c>
      <c r="N27" s="153"/>
    </row>
    <row r="28" ht="15.75" spans="1:14">
      <c r="A28" s="3">
        <v>25</v>
      </c>
      <c r="B28" s="4"/>
      <c r="C28" s="4" t="s">
        <v>100</v>
      </c>
      <c r="D28" s="4" t="s">
        <v>101</v>
      </c>
      <c r="E28" s="4"/>
      <c r="F28" s="151" t="s">
        <v>74</v>
      </c>
      <c r="G28" s="152">
        <v>3</v>
      </c>
      <c r="H28" s="3">
        <v>25</v>
      </c>
      <c r="I28" s="152">
        <v>4</v>
      </c>
      <c r="J28" s="3">
        <f t="shared" si="0"/>
        <v>32</v>
      </c>
      <c r="K28" s="3">
        <v>1</v>
      </c>
      <c r="L28" s="152">
        <v>600</v>
      </c>
      <c r="M28" s="152">
        <f t="shared" si="1"/>
        <v>1.92</v>
      </c>
      <c r="N28" s="153"/>
    </row>
    <row r="29" ht="15.75" spans="1:14">
      <c r="A29" s="3">
        <v>26</v>
      </c>
      <c r="B29" s="4"/>
      <c r="C29" s="4"/>
      <c r="D29" s="4" t="s">
        <v>102</v>
      </c>
      <c r="E29" s="4"/>
      <c r="F29" s="151" t="s">
        <v>74</v>
      </c>
      <c r="G29" s="152">
        <v>3</v>
      </c>
      <c r="H29" s="3">
        <v>25</v>
      </c>
      <c r="I29" s="152">
        <v>4</v>
      </c>
      <c r="J29" s="3">
        <f t="shared" si="0"/>
        <v>32</v>
      </c>
      <c r="K29" s="3">
        <v>1</v>
      </c>
      <c r="L29" s="152">
        <v>600</v>
      </c>
      <c r="M29" s="152">
        <f t="shared" si="1"/>
        <v>1.92</v>
      </c>
      <c r="N29" s="153"/>
    </row>
    <row r="30" ht="15.75" spans="1:14">
      <c r="A30" s="3">
        <v>27</v>
      </c>
      <c r="B30" s="4"/>
      <c r="C30" s="4"/>
      <c r="D30" s="4" t="s">
        <v>103</v>
      </c>
      <c r="E30" s="4"/>
      <c r="F30" s="151" t="s">
        <v>74</v>
      </c>
      <c r="G30" s="152">
        <v>3</v>
      </c>
      <c r="H30" s="3">
        <v>19</v>
      </c>
      <c r="I30" s="152">
        <v>4</v>
      </c>
      <c r="J30" s="3">
        <f t="shared" si="0"/>
        <v>26</v>
      </c>
      <c r="K30" s="3">
        <v>0.6</v>
      </c>
      <c r="L30" s="152">
        <v>600</v>
      </c>
      <c r="M30" s="152">
        <f t="shared" si="1"/>
        <v>0.936</v>
      </c>
      <c r="N30" s="153"/>
    </row>
    <row r="31" ht="15.75" spans="1:14">
      <c r="A31" s="3">
        <v>28</v>
      </c>
      <c r="B31" s="4"/>
      <c r="C31" s="4"/>
      <c r="D31" s="4" t="s">
        <v>104</v>
      </c>
      <c r="E31" s="4"/>
      <c r="F31" s="151" t="s">
        <v>74</v>
      </c>
      <c r="G31" s="152">
        <v>3</v>
      </c>
      <c r="H31" s="3">
        <v>30</v>
      </c>
      <c r="I31" s="152">
        <v>4</v>
      </c>
      <c r="J31" s="3">
        <f t="shared" si="0"/>
        <v>37</v>
      </c>
      <c r="K31" s="3">
        <v>1</v>
      </c>
      <c r="L31" s="152">
        <v>600</v>
      </c>
      <c r="M31" s="152">
        <f t="shared" si="1"/>
        <v>2.22</v>
      </c>
      <c r="N31" s="153"/>
    </row>
    <row r="32" ht="15.75" spans="1:14">
      <c r="A32" s="3">
        <v>29</v>
      </c>
      <c r="B32" s="4"/>
      <c r="C32" s="4"/>
      <c r="D32" s="4" t="s">
        <v>105</v>
      </c>
      <c r="E32" s="4"/>
      <c r="F32" s="151" t="s">
        <v>74</v>
      </c>
      <c r="G32" s="152">
        <v>3</v>
      </c>
      <c r="H32" s="3">
        <v>15</v>
      </c>
      <c r="I32" s="152">
        <v>4</v>
      </c>
      <c r="J32" s="3">
        <f t="shared" si="0"/>
        <v>22</v>
      </c>
      <c r="K32" s="3">
        <v>0.6</v>
      </c>
      <c r="L32" s="152">
        <v>600</v>
      </c>
      <c r="M32" s="152">
        <f t="shared" si="1"/>
        <v>0.792</v>
      </c>
      <c r="N32" s="153"/>
    </row>
    <row r="33" ht="15.75" spans="1:14">
      <c r="A33" s="3">
        <v>30</v>
      </c>
      <c r="B33" s="4"/>
      <c r="C33" s="4"/>
      <c r="D33" s="4" t="s">
        <v>106</v>
      </c>
      <c r="E33" s="4"/>
      <c r="F33" s="151" t="s">
        <v>74</v>
      </c>
      <c r="G33" s="152">
        <v>3</v>
      </c>
      <c r="H33" s="3">
        <v>25</v>
      </c>
      <c r="I33" s="152">
        <v>4</v>
      </c>
      <c r="J33" s="3">
        <f t="shared" si="0"/>
        <v>32</v>
      </c>
      <c r="K33" s="3">
        <v>0.8</v>
      </c>
      <c r="L33" s="152">
        <v>600</v>
      </c>
      <c r="M33" s="152">
        <f t="shared" si="1"/>
        <v>1.536</v>
      </c>
      <c r="N33" s="153"/>
    </row>
    <row r="34" ht="15.75" spans="1:14">
      <c r="A34" s="3">
        <v>31</v>
      </c>
      <c r="B34" s="4"/>
      <c r="C34" s="4" t="s">
        <v>107</v>
      </c>
      <c r="D34" s="4"/>
      <c r="E34" s="4"/>
      <c r="F34" s="151" t="s">
        <v>74</v>
      </c>
      <c r="G34" s="152">
        <v>3</v>
      </c>
      <c r="H34" s="3">
        <v>25</v>
      </c>
      <c r="I34" s="152">
        <v>4</v>
      </c>
      <c r="J34" s="3">
        <f t="shared" si="0"/>
        <v>32</v>
      </c>
      <c r="K34" s="3">
        <v>0.6</v>
      </c>
      <c r="L34" s="152">
        <v>600</v>
      </c>
      <c r="M34" s="152">
        <f t="shared" si="1"/>
        <v>1.152</v>
      </c>
      <c r="N34" s="153"/>
    </row>
    <row r="35" ht="15.75" spans="1:14">
      <c r="A35" s="3">
        <v>32</v>
      </c>
      <c r="B35" s="4" t="s">
        <v>108</v>
      </c>
      <c r="C35" s="4" t="s">
        <v>109</v>
      </c>
      <c r="D35" s="4" t="s">
        <v>110</v>
      </c>
      <c r="E35" s="4"/>
      <c r="F35" s="151" t="s">
        <v>74</v>
      </c>
      <c r="G35" s="152">
        <v>3</v>
      </c>
      <c r="H35" s="3">
        <v>20</v>
      </c>
      <c r="I35" s="152">
        <v>4</v>
      </c>
      <c r="J35" s="3">
        <f t="shared" si="0"/>
        <v>27</v>
      </c>
      <c r="K35" s="3">
        <v>1</v>
      </c>
      <c r="L35" s="152">
        <v>600</v>
      </c>
      <c r="M35" s="152">
        <f t="shared" si="1"/>
        <v>1.62</v>
      </c>
      <c r="N35" s="153"/>
    </row>
    <row r="36" ht="15.75" spans="1:14">
      <c r="A36" s="3">
        <v>33</v>
      </c>
      <c r="B36" s="4"/>
      <c r="C36" s="4"/>
      <c r="D36" s="4" t="s">
        <v>111</v>
      </c>
      <c r="E36" s="4"/>
      <c r="F36" s="151" t="s">
        <v>74</v>
      </c>
      <c r="G36" s="152">
        <v>3</v>
      </c>
      <c r="H36" s="3">
        <v>20</v>
      </c>
      <c r="I36" s="152">
        <v>4</v>
      </c>
      <c r="J36" s="3">
        <f t="shared" si="0"/>
        <v>27</v>
      </c>
      <c r="K36" s="3">
        <v>1</v>
      </c>
      <c r="L36" s="152">
        <v>600</v>
      </c>
      <c r="M36" s="152">
        <f t="shared" si="1"/>
        <v>1.62</v>
      </c>
      <c r="N36" s="153"/>
    </row>
    <row r="37" ht="15.75" spans="1:14">
      <c r="A37" s="3">
        <v>34</v>
      </c>
      <c r="B37" s="4"/>
      <c r="C37" s="4"/>
      <c r="D37" s="4" t="s">
        <v>112</v>
      </c>
      <c r="E37" s="4"/>
      <c r="F37" s="151" t="s">
        <v>74</v>
      </c>
      <c r="G37" s="152">
        <v>3</v>
      </c>
      <c r="H37" s="3">
        <v>20</v>
      </c>
      <c r="I37" s="152">
        <v>4</v>
      </c>
      <c r="J37" s="3">
        <f t="shared" si="0"/>
        <v>27</v>
      </c>
      <c r="K37" s="3">
        <v>1</v>
      </c>
      <c r="L37" s="152">
        <v>600</v>
      </c>
      <c r="M37" s="152">
        <f t="shared" si="1"/>
        <v>1.62</v>
      </c>
      <c r="N37" s="153"/>
    </row>
    <row r="38" ht="15.75" spans="1:14">
      <c r="A38" s="3">
        <v>35</v>
      </c>
      <c r="B38" s="4"/>
      <c r="C38" s="4"/>
      <c r="D38" s="4" t="s">
        <v>89</v>
      </c>
      <c r="E38" s="4"/>
      <c r="F38" s="151" t="s">
        <v>74</v>
      </c>
      <c r="G38" s="152">
        <v>3</v>
      </c>
      <c r="H38" s="3">
        <v>25</v>
      </c>
      <c r="I38" s="152">
        <v>4</v>
      </c>
      <c r="J38" s="3">
        <f t="shared" si="0"/>
        <v>32</v>
      </c>
      <c r="K38" s="3">
        <v>0.8</v>
      </c>
      <c r="L38" s="152">
        <v>600</v>
      </c>
      <c r="M38" s="152">
        <f t="shared" si="1"/>
        <v>1.536</v>
      </c>
      <c r="N38" s="153"/>
    </row>
    <row r="39" ht="15.75" spans="1:14">
      <c r="A39" s="3">
        <v>36</v>
      </c>
      <c r="B39" s="4"/>
      <c r="C39" s="4"/>
      <c r="D39" s="4" t="s">
        <v>113</v>
      </c>
      <c r="E39" s="4"/>
      <c r="F39" s="151" t="s">
        <v>74</v>
      </c>
      <c r="G39" s="152">
        <v>3</v>
      </c>
      <c r="H39" s="3">
        <v>25</v>
      </c>
      <c r="I39" s="152">
        <v>4</v>
      </c>
      <c r="J39" s="3">
        <f t="shared" si="0"/>
        <v>32</v>
      </c>
      <c r="K39" s="3">
        <v>1</v>
      </c>
      <c r="L39" s="152">
        <v>600</v>
      </c>
      <c r="M39" s="152">
        <f t="shared" si="1"/>
        <v>1.92</v>
      </c>
      <c r="N39" s="153"/>
    </row>
    <row r="40" ht="15.75" spans="1:14">
      <c r="A40" s="3">
        <v>37</v>
      </c>
      <c r="B40" s="4"/>
      <c r="C40" s="4" t="s">
        <v>114</v>
      </c>
      <c r="D40" s="4" t="s">
        <v>115</v>
      </c>
      <c r="E40" s="4" t="s">
        <v>116</v>
      </c>
      <c r="F40" s="151" t="s">
        <v>74</v>
      </c>
      <c r="G40" s="152">
        <v>3</v>
      </c>
      <c r="H40" s="3">
        <v>25</v>
      </c>
      <c r="I40" s="152">
        <v>4</v>
      </c>
      <c r="J40" s="3">
        <f t="shared" si="0"/>
        <v>32</v>
      </c>
      <c r="K40" s="3">
        <v>1</v>
      </c>
      <c r="L40" s="152">
        <v>600</v>
      </c>
      <c r="M40" s="152">
        <f t="shared" si="1"/>
        <v>1.92</v>
      </c>
      <c r="N40" s="153"/>
    </row>
    <row r="41" ht="15.75" spans="1:14">
      <c r="A41" s="3">
        <v>38</v>
      </c>
      <c r="B41" s="4"/>
      <c r="C41" s="4"/>
      <c r="D41" s="4"/>
      <c r="E41" s="4" t="s">
        <v>117</v>
      </c>
      <c r="F41" s="151" t="s">
        <v>74</v>
      </c>
      <c r="G41" s="152">
        <v>3</v>
      </c>
      <c r="H41" s="3">
        <v>25</v>
      </c>
      <c r="I41" s="152">
        <v>4</v>
      </c>
      <c r="J41" s="3">
        <f t="shared" si="0"/>
        <v>32</v>
      </c>
      <c r="K41" s="3">
        <v>1</v>
      </c>
      <c r="L41" s="152">
        <v>600</v>
      </c>
      <c r="M41" s="152">
        <f t="shared" si="1"/>
        <v>1.92</v>
      </c>
      <c r="N41" s="153"/>
    </row>
    <row r="42" ht="15.75" spans="1:14">
      <c r="A42" s="3">
        <v>39</v>
      </c>
      <c r="B42" s="4"/>
      <c r="C42" s="4"/>
      <c r="D42" s="4" t="s">
        <v>118</v>
      </c>
      <c r="E42" s="4"/>
      <c r="F42" s="151" t="s">
        <v>74</v>
      </c>
      <c r="G42" s="152">
        <v>3</v>
      </c>
      <c r="H42" s="3">
        <v>20</v>
      </c>
      <c r="I42" s="152">
        <v>4</v>
      </c>
      <c r="J42" s="3">
        <f t="shared" si="0"/>
        <v>27</v>
      </c>
      <c r="K42" s="3">
        <v>1</v>
      </c>
      <c r="L42" s="152">
        <v>600</v>
      </c>
      <c r="M42" s="152">
        <f t="shared" si="1"/>
        <v>1.62</v>
      </c>
      <c r="N42" s="153"/>
    </row>
    <row r="43" ht="15.75" spans="1:14">
      <c r="A43" s="3">
        <v>40</v>
      </c>
      <c r="B43" s="4"/>
      <c r="C43" s="4"/>
      <c r="D43" s="4" t="s">
        <v>119</v>
      </c>
      <c r="E43" s="4"/>
      <c r="F43" s="151" t="s">
        <v>74</v>
      </c>
      <c r="G43" s="152">
        <v>3</v>
      </c>
      <c r="H43" s="3">
        <v>20</v>
      </c>
      <c r="I43" s="152">
        <v>4</v>
      </c>
      <c r="J43" s="3">
        <f t="shared" si="0"/>
        <v>27</v>
      </c>
      <c r="K43" s="3">
        <v>0.8</v>
      </c>
      <c r="L43" s="152">
        <v>600</v>
      </c>
      <c r="M43" s="152">
        <f t="shared" si="1"/>
        <v>1.296</v>
      </c>
      <c r="N43" s="153"/>
    </row>
    <row r="44" ht="15.75" spans="1:14">
      <c r="A44" s="3">
        <v>41</v>
      </c>
      <c r="B44" s="4"/>
      <c r="C44" s="4"/>
      <c r="D44" s="4" t="s">
        <v>120</v>
      </c>
      <c r="E44" s="4"/>
      <c r="F44" s="151" t="s">
        <v>74</v>
      </c>
      <c r="G44" s="152">
        <v>3</v>
      </c>
      <c r="H44" s="3">
        <v>15</v>
      </c>
      <c r="I44" s="152">
        <v>4</v>
      </c>
      <c r="J44" s="3">
        <f t="shared" si="0"/>
        <v>22</v>
      </c>
      <c r="K44" s="3">
        <v>0.6</v>
      </c>
      <c r="L44" s="152">
        <v>600</v>
      </c>
      <c r="M44" s="152">
        <f t="shared" si="1"/>
        <v>0.792</v>
      </c>
      <c r="N44" s="153"/>
    </row>
    <row r="45" ht="15.75" spans="1:14">
      <c r="A45" s="3">
        <v>42</v>
      </c>
      <c r="B45" s="4"/>
      <c r="C45" s="4"/>
      <c r="D45" s="4" t="s">
        <v>121</v>
      </c>
      <c r="E45" s="4"/>
      <c r="F45" s="151" t="s">
        <v>74</v>
      </c>
      <c r="G45" s="152">
        <v>3</v>
      </c>
      <c r="H45" s="3">
        <v>25</v>
      </c>
      <c r="I45" s="152">
        <v>4</v>
      </c>
      <c r="J45" s="3">
        <f t="shared" si="0"/>
        <v>32</v>
      </c>
      <c r="K45" s="3">
        <v>0.8</v>
      </c>
      <c r="L45" s="152">
        <v>600</v>
      </c>
      <c r="M45" s="152">
        <f t="shared" si="1"/>
        <v>1.536</v>
      </c>
      <c r="N45" s="153"/>
    </row>
    <row r="46" ht="15.75" spans="1:14">
      <c r="A46" s="3">
        <v>43</v>
      </c>
      <c r="B46" s="4"/>
      <c r="C46" s="4"/>
      <c r="D46" s="4" t="s">
        <v>122</v>
      </c>
      <c r="E46" s="4"/>
      <c r="F46" s="151" t="s">
        <v>74</v>
      </c>
      <c r="G46" s="152">
        <v>3</v>
      </c>
      <c r="H46" s="3">
        <v>25</v>
      </c>
      <c r="I46" s="152">
        <v>4</v>
      </c>
      <c r="J46" s="3">
        <f t="shared" si="0"/>
        <v>32</v>
      </c>
      <c r="K46" s="3">
        <v>0.8</v>
      </c>
      <c r="L46" s="152">
        <v>600</v>
      </c>
      <c r="M46" s="152">
        <f t="shared" si="1"/>
        <v>1.536</v>
      </c>
      <c r="N46" s="153"/>
    </row>
    <row r="47" ht="15.75" spans="1:14">
      <c r="A47" s="3">
        <v>44</v>
      </c>
      <c r="B47" s="4"/>
      <c r="C47" s="4"/>
      <c r="D47" s="4" t="s">
        <v>123</v>
      </c>
      <c r="E47" s="4"/>
      <c r="F47" s="151" t="s">
        <v>74</v>
      </c>
      <c r="G47" s="152">
        <v>3</v>
      </c>
      <c r="H47" s="3">
        <v>25</v>
      </c>
      <c r="I47" s="152">
        <v>4</v>
      </c>
      <c r="J47" s="3">
        <f t="shared" si="0"/>
        <v>32</v>
      </c>
      <c r="K47" s="3">
        <v>1</v>
      </c>
      <c r="L47" s="152">
        <v>600</v>
      </c>
      <c r="M47" s="152">
        <f t="shared" si="1"/>
        <v>1.92</v>
      </c>
      <c r="N47" s="153"/>
    </row>
    <row r="48" ht="15.75" spans="1:14">
      <c r="A48" s="3">
        <v>45</v>
      </c>
      <c r="B48" s="4"/>
      <c r="C48" s="4"/>
      <c r="D48" s="4" t="s">
        <v>124</v>
      </c>
      <c r="E48" s="4"/>
      <c r="F48" s="151" t="s">
        <v>74</v>
      </c>
      <c r="G48" s="152">
        <v>3</v>
      </c>
      <c r="H48" s="3">
        <v>25</v>
      </c>
      <c r="I48" s="152">
        <v>4</v>
      </c>
      <c r="J48" s="3">
        <f t="shared" si="0"/>
        <v>32</v>
      </c>
      <c r="K48" s="3">
        <v>0.8</v>
      </c>
      <c r="L48" s="152">
        <v>600</v>
      </c>
      <c r="M48" s="152">
        <f t="shared" si="1"/>
        <v>1.536</v>
      </c>
      <c r="N48" s="153"/>
    </row>
    <row r="49" ht="15.75" spans="1:14">
      <c r="A49" s="3">
        <v>46</v>
      </c>
      <c r="B49" s="4"/>
      <c r="C49" s="4"/>
      <c r="D49" s="4" t="s">
        <v>125</v>
      </c>
      <c r="E49" s="4"/>
      <c r="F49" s="151" t="s">
        <v>74</v>
      </c>
      <c r="G49" s="152">
        <v>3</v>
      </c>
      <c r="H49" s="3">
        <v>25</v>
      </c>
      <c r="I49" s="152">
        <v>4</v>
      </c>
      <c r="J49" s="3">
        <f t="shared" si="0"/>
        <v>32</v>
      </c>
      <c r="K49" s="3">
        <v>1</v>
      </c>
      <c r="L49" s="152">
        <v>600</v>
      </c>
      <c r="M49" s="152">
        <f t="shared" si="1"/>
        <v>1.92</v>
      </c>
      <c r="N49" s="153"/>
    </row>
    <row r="50" ht="15.75" spans="1:14">
      <c r="A50" s="3">
        <v>47</v>
      </c>
      <c r="B50" s="4"/>
      <c r="C50" s="4" t="s">
        <v>126</v>
      </c>
      <c r="D50" s="4" t="s">
        <v>127</v>
      </c>
      <c r="E50" s="4"/>
      <c r="F50" s="151" t="s">
        <v>74</v>
      </c>
      <c r="G50" s="152">
        <v>3</v>
      </c>
      <c r="H50" s="3">
        <v>35</v>
      </c>
      <c r="I50" s="152">
        <v>4</v>
      </c>
      <c r="J50" s="3">
        <f t="shared" si="0"/>
        <v>42</v>
      </c>
      <c r="K50" s="3">
        <v>1</v>
      </c>
      <c r="L50" s="152">
        <v>600</v>
      </c>
      <c r="M50" s="152">
        <f t="shared" si="1"/>
        <v>2.52</v>
      </c>
      <c r="N50" s="153"/>
    </row>
    <row r="51" ht="15.75" spans="1:14">
      <c r="A51" s="3">
        <v>48</v>
      </c>
      <c r="B51" s="4"/>
      <c r="C51" s="4"/>
      <c r="D51" s="4" t="s">
        <v>128</v>
      </c>
      <c r="E51" s="4"/>
      <c r="F51" s="151" t="s">
        <v>74</v>
      </c>
      <c r="G51" s="152">
        <v>3</v>
      </c>
      <c r="H51" s="3">
        <v>25</v>
      </c>
      <c r="I51" s="152">
        <v>4</v>
      </c>
      <c r="J51" s="3">
        <f t="shared" si="0"/>
        <v>32</v>
      </c>
      <c r="K51" s="3">
        <v>0.8</v>
      </c>
      <c r="L51" s="152">
        <v>600</v>
      </c>
      <c r="M51" s="152">
        <f t="shared" si="1"/>
        <v>1.536</v>
      </c>
      <c r="N51" s="153"/>
    </row>
    <row r="52" ht="15.75" spans="1:14">
      <c r="A52" s="3">
        <v>49</v>
      </c>
      <c r="B52" s="4"/>
      <c r="C52" s="4"/>
      <c r="D52" s="4" t="s">
        <v>129</v>
      </c>
      <c r="E52" s="4"/>
      <c r="F52" s="151" t="s">
        <v>74</v>
      </c>
      <c r="G52" s="152">
        <v>3</v>
      </c>
      <c r="H52" s="3">
        <v>25</v>
      </c>
      <c r="I52" s="152">
        <v>4</v>
      </c>
      <c r="J52" s="3">
        <f t="shared" si="0"/>
        <v>32</v>
      </c>
      <c r="K52" s="3">
        <v>1</v>
      </c>
      <c r="L52" s="152">
        <v>600</v>
      </c>
      <c r="M52" s="152">
        <f t="shared" si="1"/>
        <v>1.92</v>
      </c>
      <c r="N52" s="153"/>
    </row>
    <row r="53" ht="15.75" spans="1:14">
      <c r="A53" s="3">
        <v>50</v>
      </c>
      <c r="B53" s="4"/>
      <c r="C53" s="4"/>
      <c r="D53" s="4" t="s">
        <v>130</v>
      </c>
      <c r="E53" s="4"/>
      <c r="F53" s="151" t="s">
        <v>74</v>
      </c>
      <c r="G53" s="152">
        <v>3</v>
      </c>
      <c r="H53" s="3">
        <v>25</v>
      </c>
      <c r="I53" s="152">
        <v>4</v>
      </c>
      <c r="J53" s="3">
        <f t="shared" si="0"/>
        <v>32</v>
      </c>
      <c r="K53" s="3">
        <v>1</v>
      </c>
      <c r="L53" s="152">
        <v>600</v>
      </c>
      <c r="M53" s="152">
        <f t="shared" si="1"/>
        <v>1.92</v>
      </c>
      <c r="N53" s="153"/>
    </row>
    <row r="54" ht="15.75" spans="1:14">
      <c r="A54" s="3">
        <v>51</v>
      </c>
      <c r="B54" s="4"/>
      <c r="C54" s="4" t="s">
        <v>131</v>
      </c>
      <c r="D54" s="4" t="s">
        <v>132</v>
      </c>
      <c r="E54" s="4"/>
      <c r="F54" s="151" t="s">
        <v>74</v>
      </c>
      <c r="G54" s="152">
        <v>3</v>
      </c>
      <c r="H54" s="3">
        <v>25</v>
      </c>
      <c r="I54" s="152">
        <v>4</v>
      </c>
      <c r="J54" s="3">
        <f t="shared" si="0"/>
        <v>32</v>
      </c>
      <c r="K54" s="3">
        <v>1</v>
      </c>
      <c r="L54" s="152">
        <v>600</v>
      </c>
      <c r="M54" s="152">
        <f t="shared" si="1"/>
        <v>1.92</v>
      </c>
      <c r="N54" s="153"/>
    </row>
    <row r="55" ht="15.75" spans="1:14">
      <c r="A55" s="3">
        <v>52</v>
      </c>
      <c r="B55" s="4"/>
      <c r="C55" s="4"/>
      <c r="D55" s="4" t="s">
        <v>133</v>
      </c>
      <c r="E55" s="4"/>
      <c r="F55" s="151" t="s">
        <v>74</v>
      </c>
      <c r="G55" s="152">
        <v>3</v>
      </c>
      <c r="H55" s="3">
        <v>25</v>
      </c>
      <c r="I55" s="152">
        <v>4</v>
      </c>
      <c r="J55" s="3">
        <f t="shared" si="0"/>
        <v>32</v>
      </c>
      <c r="K55" s="3">
        <v>1</v>
      </c>
      <c r="L55" s="152">
        <v>600</v>
      </c>
      <c r="M55" s="152">
        <f t="shared" si="1"/>
        <v>1.92</v>
      </c>
      <c r="N55" s="153"/>
    </row>
    <row r="56" ht="15.75" spans="1:14">
      <c r="A56" s="3">
        <v>53</v>
      </c>
      <c r="B56" s="4"/>
      <c r="C56" s="4" t="s">
        <v>134</v>
      </c>
      <c r="D56" s="4" t="s">
        <v>135</v>
      </c>
      <c r="E56" s="4"/>
      <c r="F56" s="151" t="s">
        <v>74</v>
      </c>
      <c r="G56" s="152">
        <v>3</v>
      </c>
      <c r="H56" s="3">
        <v>25</v>
      </c>
      <c r="I56" s="152">
        <v>4</v>
      </c>
      <c r="J56" s="3">
        <f t="shared" si="0"/>
        <v>32</v>
      </c>
      <c r="K56" s="3">
        <v>1</v>
      </c>
      <c r="L56" s="152">
        <v>600</v>
      </c>
      <c r="M56" s="152">
        <f t="shared" si="1"/>
        <v>1.92</v>
      </c>
      <c r="N56" s="153"/>
    </row>
    <row r="57" ht="15.75" spans="1:14">
      <c r="A57" s="3">
        <v>54</v>
      </c>
      <c r="B57" s="4"/>
      <c r="C57" s="4"/>
      <c r="D57" s="4" t="s">
        <v>136</v>
      </c>
      <c r="E57" s="4"/>
      <c r="F57" s="151" t="s">
        <v>74</v>
      </c>
      <c r="G57" s="152">
        <v>3</v>
      </c>
      <c r="H57" s="3">
        <v>25</v>
      </c>
      <c r="I57" s="152">
        <v>4</v>
      </c>
      <c r="J57" s="3">
        <f t="shared" si="0"/>
        <v>32</v>
      </c>
      <c r="K57" s="3">
        <v>1</v>
      </c>
      <c r="L57" s="152">
        <v>600</v>
      </c>
      <c r="M57" s="152">
        <f t="shared" si="1"/>
        <v>1.92</v>
      </c>
      <c r="N57" s="153"/>
    </row>
    <row r="58" ht="15.75" spans="1:14">
      <c r="A58" s="3">
        <v>55</v>
      </c>
      <c r="B58" s="4"/>
      <c r="C58" s="4"/>
      <c r="D58" s="4" t="s">
        <v>137</v>
      </c>
      <c r="E58" s="4"/>
      <c r="F58" s="151" t="s">
        <v>74</v>
      </c>
      <c r="G58" s="152">
        <v>3</v>
      </c>
      <c r="H58" s="3">
        <v>25</v>
      </c>
      <c r="I58" s="152">
        <v>4</v>
      </c>
      <c r="J58" s="3">
        <f t="shared" si="0"/>
        <v>32</v>
      </c>
      <c r="K58" s="3">
        <v>0.8</v>
      </c>
      <c r="L58" s="152">
        <v>600</v>
      </c>
      <c r="M58" s="152">
        <f t="shared" si="1"/>
        <v>1.536</v>
      </c>
      <c r="N58" s="153"/>
    </row>
    <row r="59" ht="15.75" spans="1:14">
      <c r="A59" s="3">
        <v>56</v>
      </c>
      <c r="B59" s="4" t="s">
        <v>138</v>
      </c>
      <c r="C59" s="4" t="s">
        <v>139</v>
      </c>
      <c r="D59" s="4" t="s">
        <v>140</v>
      </c>
      <c r="E59" s="4"/>
      <c r="F59" s="151" t="s">
        <v>74</v>
      </c>
      <c r="G59" s="152">
        <v>3</v>
      </c>
      <c r="H59" s="3">
        <v>25</v>
      </c>
      <c r="I59" s="152">
        <v>4</v>
      </c>
      <c r="J59" s="3">
        <f t="shared" si="0"/>
        <v>32</v>
      </c>
      <c r="K59" s="3">
        <v>1</v>
      </c>
      <c r="L59" s="152">
        <v>600</v>
      </c>
      <c r="M59" s="152">
        <f t="shared" si="1"/>
        <v>1.92</v>
      </c>
      <c r="N59" s="153"/>
    </row>
    <row r="60" ht="15.75" spans="1:14">
      <c r="A60" s="3">
        <v>57</v>
      </c>
      <c r="B60" s="4"/>
      <c r="C60" s="4"/>
      <c r="D60" s="4" t="s">
        <v>141</v>
      </c>
      <c r="E60" s="4"/>
      <c r="F60" s="151" t="s">
        <v>74</v>
      </c>
      <c r="G60" s="152">
        <v>3</v>
      </c>
      <c r="H60" s="3">
        <v>25</v>
      </c>
      <c r="I60" s="152">
        <v>4</v>
      </c>
      <c r="J60" s="3">
        <f t="shared" si="0"/>
        <v>32</v>
      </c>
      <c r="K60" s="3">
        <v>1</v>
      </c>
      <c r="L60" s="152">
        <v>600</v>
      </c>
      <c r="M60" s="152">
        <f t="shared" si="1"/>
        <v>1.92</v>
      </c>
      <c r="N60" s="153"/>
    </row>
    <row r="61" ht="15.75" spans="1:14">
      <c r="A61" s="3">
        <v>58</v>
      </c>
      <c r="B61" s="4"/>
      <c r="C61" s="4"/>
      <c r="D61" s="4" t="s">
        <v>142</v>
      </c>
      <c r="E61" s="4"/>
      <c r="F61" s="151" t="s">
        <v>74</v>
      </c>
      <c r="G61" s="152">
        <v>3</v>
      </c>
      <c r="H61" s="3">
        <v>20</v>
      </c>
      <c r="I61" s="152">
        <v>4</v>
      </c>
      <c r="J61" s="3">
        <f t="shared" si="0"/>
        <v>27</v>
      </c>
      <c r="K61" s="3">
        <v>1</v>
      </c>
      <c r="L61" s="152">
        <v>600</v>
      </c>
      <c r="M61" s="152">
        <f t="shared" si="1"/>
        <v>1.62</v>
      </c>
      <c r="N61" s="153"/>
    </row>
    <row r="62" ht="15.75" spans="1:14">
      <c r="A62" s="3">
        <v>59</v>
      </c>
      <c r="B62" s="4"/>
      <c r="C62" s="4"/>
      <c r="D62" s="4" t="s">
        <v>89</v>
      </c>
      <c r="E62" s="4"/>
      <c r="F62" s="151" t="s">
        <v>74</v>
      </c>
      <c r="G62" s="152">
        <v>3</v>
      </c>
      <c r="H62" s="3">
        <v>20</v>
      </c>
      <c r="I62" s="152">
        <v>4</v>
      </c>
      <c r="J62" s="3">
        <f t="shared" si="0"/>
        <v>27</v>
      </c>
      <c r="K62" s="3">
        <v>0.8</v>
      </c>
      <c r="L62" s="152">
        <v>600</v>
      </c>
      <c r="M62" s="152">
        <f t="shared" si="1"/>
        <v>1.296</v>
      </c>
      <c r="N62" s="153"/>
    </row>
    <row r="63" ht="15.75" spans="1:14">
      <c r="A63" s="3">
        <v>60</v>
      </c>
      <c r="B63" s="4"/>
      <c r="C63" s="4" t="s">
        <v>143</v>
      </c>
      <c r="D63" s="4" t="s">
        <v>144</v>
      </c>
      <c r="E63" s="4"/>
      <c r="F63" s="151" t="s">
        <v>74</v>
      </c>
      <c r="G63" s="152">
        <v>3</v>
      </c>
      <c r="H63" s="3">
        <v>20</v>
      </c>
      <c r="I63" s="152">
        <v>4</v>
      </c>
      <c r="J63" s="3">
        <f t="shared" si="0"/>
        <v>27</v>
      </c>
      <c r="K63" s="3">
        <v>1</v>
      </c>
      <c r="L63" s="152">
        <v>600</v>
      </c>
      <c r="M63" s="152">
        <f t="shared" si="1"/>
        <v>1.62</v>
      </c>
      <c r="N63" s="153"/>
    </row>
    <row r="64" ht="15.75" spans="1:14">
      <c r="A64" s="3">
        <v>61</v>
      </c>
      <c r="B64" s="4"/>
      <c r="C64" s="4"/>
      <c r="D64" s="4" t="s">
        <v>145</v>
      </c>
      <c r="E64" s="4"/>
      <c r="F64" s="151" t="s">
        <v>74</v>
      </c>
      <c r="G64" s="152">
        <v>3</v>
      </c>
      <c r="H64" s="3">
        <v>15</v>
      </c>
      <c r="I64" s="152">
        <v>4</v>
      </c>
      <c r="J64" s="3">
        <f t="shared" si="0"/>
        <v>22</v>
      </c>
      <c r="K64" s="3">
        <v>0.6</v>
      </c>
      <c r="L64" s="152">
        <v>600</v>
      </c>
      <c r="M64" s="152">
        <f t="shared" si="1"/>
        <v>0.792</v>
      </c>
      <c r="N64" s="153"/>
    </row>
    <row r="65" ht="15.75" spans="1:14">
      <c r="A65" s="3">
        <v>62</v>
      </c>
      <c r="B65" s="4"/>
      <c r="C65" s="4"/>
      <c r="D65" s="4" t="s">
        <v>146</v>
      </c>
      <c r="E65" s="4"/>
      <c r="F65" s="151" t="s">
        <v>74</v>
      </c>
      <c r="G65" s="152">
        <v>3</v>
      </c>
      <c r="H65" s="3">
        <v>20</v>
      </c>
      <c r="I65" s="152">
        <v>4</v>
      </c>
      <c r="J65" s="3">
        <f t="shared" si="0"/>
        <v>27</v>
      </c>
      <c r="K65" s="3">
        <v>0.8</v>
      </c>
      <c r="L65" s="152">
        <v>600</v>
      </c>
      <c r="M65" s="152">
        <f t="shared" si="1"/>
        <v>1.296</v>
      </c>
      <c r="N65" s="153"/>
    </row>
    <row r="66" ht="15.75" spans="1:14">
      <c r="A66" s="3">
        <v>63</v>
      </c>
      <c r="B66" s="4"/>
      <c r="C66" s="4" t="s">
        <v>107</v>
      </c>
      <c r="D66" s="4"/>
      <c r="E66" s="4"/>
      <c r="F66" s="151" t="s">
        <v>74</v>
      </c>
      <c r="G66" s="152">
        <v>3</v>
      </c>
      <c r="H66" s="3">
        <v>30</v>
      </c>
      <c r="I66" s="152">
        <v>4</v>
      </c>
      <c r="J66" s="3">
        <f t="shared" si="0"/>
        <v>37</v>
      </c>
      <c r="K66" s="3">
        <v>0.6</v>
      </c>
      <c r="L66" s="152">
        <v>600</v>
      </c>
      <c r="M66" s="152">
        <f t="shared" si="1"/>
        <v>1.332</v>
      </c>
      <c r="N66" s="153"/>
    </row>
    <row r="67" ht="15.75" spans="1:14">
      <c r="A67" s="3">
        <v>64</v>
      </c>
      <c r="B67" s="4" t="s">
        <v>147</v>
      </c>
      <c r="C67" s="4" t="s">
        <v>148</v>
      </c>
      <c r="D67" s="4" t="s">
        <v>149</v>
      </c>
      <c r="E67" s="4"/>
      <c r="F67" s="151" t="s">
        <v>74</v>
      </c>
      <c r="G67" s="152">
        <v>3</v>
      </c>
      <c r="H67" s="3">
        <v>20</v>
      </c>
      <c r="I67" s="152">
        <v>4</v>
      </c>
      <c r="J67" s="3">
        <f t="shared" si="0"/>
        <v>27</v>
      </c>
      <c r="K67" s="3">
        <v>1</v>
      </c>
      <c r="L67" s="152">
        <v>600</v>
      </c>
      <c r="M67" s="152">
        <f t="shared" si="1"/>
        <v>1.62</v>
      </c>
      <c r="N67" s="153"/>
    </row>
    <row r="68" ht="15.75" spans="1:14">
      <c r="A68" s="3">
        <v>65</v>
      </c>
      <c r="B68" s="4"/>
      <c r="C68" s="4"/>
      <c r="D68" s="4" t="s">
        <v>150</v>
      </c>
      <c r="E68" s="4"/>
      <c r="F68" s="151" t="s">
        <v>74</v>
      </c>
      <c r="G68" s="152">
        <v>3</v>
      </c>
      <c r="H68" s="3">
        <v>15</v>
      </c>
      <c r="I68" s="152">
        <v>4</v>
      </c>
      <c r="J68" s="3">
        <f t="shared" si="0"/>
        <v>22</v>
      </c>
      <c r="K68" s="3">
        <v>0.6</v>
      </c>
      <c r="L68" s="152">
        <v>600</v>
      </c>
      <c r="M68" s="152">
        <f t="shared" si="1"/>
        <v>0.792</v>
      </c>
      <c r="N68" s="153"/>
    </row>
    <row r="69" ht="15.75" spans="1:14">
      <c r="A69" s="3">
        <v>66</v>
      </c>
      <c r="B69" s="4"/>
      <c r="C69" s="4"/>
      <c r="D69" s="4" t="s">
        <v>151</v>
      </c>
      <c r="E69" s="4"/>
      <c r="F69" s="151" t="s">
        <v>74</v>
      </c>
      <c r="G69" s="152">
        <v>3</v>
      </c>
      <c r="H69" s="3">
        <v>20</v>
      </c>
      <c r="I69" s="152">
        <v>4</v>
      </c>
      <c r="J69" s="3">
        <f t="shared" ref="J69:J132" si="2">SUM(G69:I69)</f>
        <v>27</v>
      </c>
      <c r="K69" s="3">
        <v>0.8</v>
      </c>
      <c r="L69" s="152">
        <v>600</v>
      </c>
      <c r="M69" s="152">
        <f t="shared" ref="M69:M132" si="3">J69*L69/10000*K69</f>
        <v>1.296</v>
      </c>
      <c r="N69" s="153"/>
    </row>
    <row r="70" ht="15.75" spans="1:14">
      <c r="A70" s="3">
        <v>67</v>
      </c>
      <c r="B70" s="4"/>
      <c r="C70" s="4"/>
      <c r="D70" s="4" t="s">
        <v>152</v>
      </c>
      <c r="E70" s="4"/>
      <c r="F70" s="151" t="s">
        <v>74</v>
      </c>
      <c r="G70" s="152">
        <v>3</v>
      </c>
      <c r="H70" s="3">
        <v>20</v>
      </c>
      <c r="I70" s="152">
        <v>4</v>
      </c>
      <c r="J70" s="3">
        <f t="shared" si="2"/>
        <v>27</v>
      </c>
      <c r="K70" s="3">
        <v>1</v>
      </c>
      <c r="L70" s="152">
        <v>600</v>
      </c>
      <c r="M70" s="152">
        <f t="shared" si="3"/>
        <v>1.62</v>
      </c>
      <c r="N70" s="153"/>
    </row>
    <row r="71" ht="15.75" spans="1:14">
      <c r="A71" s="3">
        <v>68</v>
      </c>
      <c r="B71" s="4"/>
      <c r="C71" s="4" t="s">
        <v>153</v>
      </c>
      <c r="D71" s="4" t="s">
        <v>89</v>
      </c>
      <c r="E71" s="4"/>
      <c r="F71" s="151" t="s">
        <v>74</v>
      </c>
      <c r="G71" s="152">
        <v>3</v>
      </c>
      <c r="H71" s="3">
        <v>20</v>
      </c>
      <c r="I71" s="152">
        <v>4</v>
      </c>
      <c r="J71" s="3">
        <f t="shared" si="2"/>
        <v>27</v>
      </c>
      <c r="K71" s="3">
        <v>0.8</v>
      </c>
      <c r="L71" s="152">
        <v>600</v>
      </c>
      <c r="M71" s="152">
        <f t="shared" si="3"/>
        <v>1.296</v>
      </c>
      <c r="N71" s="153"/>
    </row>
    <row r="72" ht="15.75" spans="1:14">
      <c r="A72" s="3">
        <v>69</v>
      </c>
      <c r="B72" s="4"/>
      <c r="C72" s="4"/>
      <c r="D72" s="4" t="s">
        <v>154</v>
      </c>
      <c r="E72" s="4"/>
      <c r="F72" s="151" t="s">
        <v>74</v>
      </c>
      <c r="G72" s="152">
        <v>3</v>
      </c>
      <c r="H72" s="3">
        <v>15</v>
      </c>
      <c r="I72" s="152">
        <v>4</v>
      </c>
      <c r="J72" s="3">
        <f t="shared" si="2"/>
        <v>22</v>
      </c>
      <c r="K72" s="3">
        <v>0.6</v>
      </c>
      <c r="L72" s="152">
        <v>600</v>
      </c>
      <c r="M72" s="152">
        <f t="shared" si="3"/>
        <v>0.792</v>
      </c>
      <c r="N72" s="153"/>
    </row>
    <row r="73" ht="15.75" spans="1:14">
      <c r="A73" s="3">
        <v>70</v>
      </c>
      <c r="B73" s="4"/>
      <c r="C73" s="4" t="s">
        <v>155</v>
      </c>
      <c r="D73" s="4" t="s">
        <v>118</v>
      </c>
      <c r="E73" s="4"/>
      <c r="F73" s="151" t="s">
        <v>74</v>
      </c>
      <c r="G73" s="152">
        <v>3</v>
      </c>
      <c r="H73" s="3">
        <v>15</v>
      </c>
      <c r="I73" s="152">
        <v>4</v>
      </c>
      <c r="J73" s="3">
        <f t="shared" si="2"/>
        <v>22</v>
      </c>
      <c r="K73" s="3">
        <v>1</v>
      </c>
      <c r="L73" s="152">
        <v>600</v>
      </c>
      <c r="M73" s="152">
        <f t="shared" si="3"/>
        <v>1.32</v>
      </c>
      <c r="N73" s="153"/>
    </row>
    <row r="74" ht="15.75" spans="1:14">
      <c r="A74" s="3">
        <v>71</v>
      </c>
      <c r="B74" s="4"/>
      <c r="C74" s="4"/>
      <c r="D74" s="4" t="s">
        <v>156</v>
      </c>
      <c r="E74" s="4"/>
      <c r="F74" s="151" t="s">
        <v>74</v>
      </c>
      <c r="G74" s="152">
        <v>3</v>
      </c>
      <c r="H74" s="3">
        <v>15</v>
      </c>
      <c r="I74" s="152">
        <v>4</v>
      </c>
      <c r="J74" s="3">
        <f t="shared" si="2"/>
        <v>22</v>
      </c>
      <c r="K74" s="3">
        <v>1</v>
      </c>
      <c r="L74" s="152">
        <v>600</v>
      </c>
      <c r="M74" s="152">
        <f t="shared" si="3"/>
        <v>1.32</v>
      </c>
      <c r="N74" s="153"/>
    </row>
    <row r="75" ht="15.75" spans="1:14">
      <c r="A75" s="3">
        <v>72</v>
      </c>
      <c r="B75" s="4"/>
      <c r="C75" s="4"/>
      <c r="D75" s="4" t="s">
        <v>157</v>
      </c>
      <c r="E75" s="4"/>
      <c r="F75" s="151" t="s">
        <v>74</v>
      </c>
      <c r="G75" s="152">
        <v>3</v>
      </c>
      <c r="H75" s="3">
        <v>20</v>
      </c>
      <c r="I75" s="152">
        <v>4</v>
      </c>
      <c r="J75" s="3">
        <f t="shared" si="2"/>
        <v>27</v>
      </c>
      <c r="K75" s="3">
        <v>1</v>
      </c>
      <c r="L75" s="152">
        <v>600</v>
      </c>
      <c r="M75" s="152">
        <f t="shared" si="3"/>
        <v>1.62</v>
      </c>
      <c r="N75" s="153"/>
    </row>
    <row r="76" ht="15.75" spans="1:14">
      <c r="A76" s="3">
        <v>73</v>
      </c>
      <c r="B76" s="4"/>
      <c r="C76" s="4"/>
      <c r="D76" s="4" t="s">
        <v>158</v>
      </c>
      <c r="E76" s="4"/>
      <c r="F76" s="151" t="s">
        <v>74</v>
      </c>
      <c r="G76" s="152">
        <v>3</v>
      </c>
      <c r="H76" s="3">
        <v>20</v>
      </c>
      <c r="I76" s="152">
        <v>4</v>
      </c>
      <c r="J76" s="3">
        <f t="shared" si="2"/>
        <v>27</v>
      </c>
      <c r="K76" s="3">
        <v>1</v>
      </c>
      <c r="L76" s="152">
        <v>600</v>
      </c>
      <c r="M76" s="152">
        <f t="shared" si="3"/>
        <v>1.62</v>
      </c>
      <c r="N76" s="153"/>
    </row>
    <row r="77" ht="15.75" spans="1:14">
      <c r="A77" s="3">
        <v>74</v>
      </c>
      <c r="B77" s="4"/>
      <c r="C77" s="4" t="s">
        <v>107</v>
      </c>
      <c r="D77" s="4"/>
      <c r="E77" s="4"/>
      <c r="F77" s="151" t="s">
        <v>74</v>
      </c>
      <c r="G77" s="152">
        <v>3</v>
      </c>
      <c r="H77" s="3">
        <v>30</v>
      </c>
      <c r="I77" s="152">
        <v>4</v>
      </c>
      <c r="J77" s="3">
        <f t="shared" si="2"/>
        <v>37</v>
      </c>
      <c r="K77" s="3">
        <v>0.6</v>
      </c>
      <c r="L77" s="152">
        <v>600</v>
      </c>
      <c r="M77" s="152">
        <f t="shared" si="3"/>
        <v>1.332</v>
      </c>
      <c r="N77" s="153"/>
    </row>
    <row r="78" ht="15.75" spans="1:14">
      <c r="A78" s="3">
        <v>75</v>
      </c>
      <c r="B78" s="4" t="s">
        <v>31</v>
      </c>
      <c r="C78" s="4" t="s">
        <v>159</v>
      </c>
      <c r="D78" s="4" t="s">
        <v>160</v>
      </c>
      <c r="E78" s="4"/>
      <c r="F78" s="151" t="s">
        <v>74</v>
      </c>
      <c r="G78" s="152">
        <v>3</v>
      </c>
      <c r="H78" s="3">
        <v>30</v>
      </c>
      <c r="I78" s="152">
        <v>4</v>
      </c>
      <c r="J78" s="3">
        <f t="shared" si="2"/>
        <v>37</v>
      </c>
      <c r="K78" s="3">
        <v>1</v>
      </c>
      <c r="L78" s="152">
        <v>600</v>
      </c>
      <c r="M78" s="152">
        <f t="shared" si="3"/>
        <v>2.22</v>
      </c>
      <c r="N78" s="153"/>
    </row>
    <row r="79" ht="15.75" spans="1:14">
      <c r="A79" s="3">
        <v>76</v>
      </c>
      <c r="B79" s="4"/>
      <c r="C79" s="4"/>
      <c r="D79" s="4" t="s">
        <v>161</v>
      </c>
      <c r="E79" s="4"/>
      <c r="F79" s="151" t="s">
        <v>74</v>
      </c>
      <c r="G79" s="152">
        <v>3</v>
      </c>
      <c r="H79" s="3">
        <v>30</v>
      </c>
      <c r="I79" s="152">
        <v>4</v>
      </c>
      <c r="J79" s="3">
        <f t="shared" si="2"/>
        <v>37</v>
      </c>
      <c r="K79" s="3">
        <v>1</v>
      </c>
      <c r="L79" s="152">
        <v>600</v>
      </c>
      <c r="M79" s="152">
        <f t="shared" si="3"/>
        <v>2.22</v>
      </c>
      <c r="N79" s="153"/>
    </row>
    <row r="80" ht="15.75" spans="1:14">
      <c r="A80" s="3">
        <v>77</v>
      </c>
      <c r="B80" s="4"/>
      <c r="C80" s="4"/>
      <c r="D80" s="4" t="s">
        <v>162</v>
      </c>
      <c r="E80" s="4"/>
      <c r="F80" s="151" t="s">
        <v>74</v>
      </c>
      <c r="G80" s="152">
        <v>3</v>
      </c>
      <c r="H80" s="3">
        <v>30</v>
      </c>
      <c r="I80" s="152">
        <v>4</v>
      </c>
      <c r="J80" s="3">
        <f t="shared" si="2"/>
        <v>37</v>
      </c>
      <c r="K80" s="3">
        <v>1</v>
      </c>
      <c r="L80" s="152">
        <v>600</v>
      </c>
      <c r="M80" s="152">
        <f t="shared" si="3"/>
        <v>2.22</v>
      </c>
      <c r="N80" s="153"/>
    </row>
    <row r="81" ht="15.75" spans="1:14">
      <c r="A81" s="3">
        <v>78</v>
      </c>
      <c r="B81" s="4"/>
      <c r="C81" s="4"/>
      <c r="D81" s="4" t="s">
        <v>163</v>
      </c>
      <c r="E81" s="4"/>
      <c r="F81" s="151" t="s">
        <v>74</v>
      </c>
      <c r="G81" s="152">
        <v>3</v>
      </c>
      <c r="H81" s="3">
        <v>30</v>
      </c>
      <c r="I81" s="152">
        <v>4</v>
      </c>
      <c r="J81" s="3">
        <f t="shared" si="2"/>
        <v>37</v>
      </c>
      <c r="K81" s="3">
        <v>1</v>
      </c>
      <c r="L81" s="152">
        <v>600</v>
      </c>
      <c r="M81" s="152">
        <f t="shared" si="3"/>
        <v>2.22</v>
      </c>
      <c r="N81" s="153"/>
    </row>
    <row r="82" ht="15.75" spans="1:14">
      <c r="A82" s="3">
        <v>79</v>
      </c>
      <c r="B82" s="4"/>
      <c r="C82" s="4"/>
      <c r="D82" s="4" t="s">
        <v>164</v>
      </c>
      <c r="E82" s="4"/>
      <c r="F82" s="151" t="s">
        <v>74</v>
      </c>
      <c r="G82" s="152">
        <v>3</v>
      </c>
      <c r="H82" s="3">
        <v>30</v>
      </c>
      <c r="I82" s="152">
        <v>4</v>
      </c>
      <c r="J82" s="3">
        <f t="shared" si="2"/>
        <v>37</v>
      </c>
      <c r="K82" s="3">
        <v>1</v>
      </c>
      <c r="L82" s="152">
        <v>600</v>
      </c>
      <c r="M82" s="152">
        <f t="shared" si="3"/>
        <v>2.22</v>
      </c>
      <c r="N82" s="153"/>
    </row>
    <row r="83" ht="15.75" spans="1:14">
      <c r="A83" s="3">
        <v>80</v>
      </c>
      <c r="B83" s="4"/>
      <c r="C83" s="4"/>
      <c r="D83" s="4" t="s">
        <v>165</v>
      </c>
      <c r="E83" s="4"/>
      <c r="F83" s="151" t="s">
        <v>74</v>
      </c>
      <c r="G83" s="152">
        <v>3</v>
      </c>
      <c r="H83" s="3">
        <v>30</v>
      </c>
      <c r="I83" s="152">
        <v>4</v>
      </c>
      <c r="J83" s="3">
        <f t="shared" si="2"/>
        <v>37</v>
      </c>
      <c r="K83" s="3">
        <v>1</v>
      </c>
      <c r="L83" s="152">
        <v>600</v>
      </c>
      <c r="M83" s="152">
        <f t="shared" si="3"/>
        <v>2.22</v>
      </c>
      <c r="N83" s="153"/>
    </row>
    <row r="84" ht="15.75" spans="1:14">
      <c r="A84" s="3">
        <v>81</v>
      </c>
      <c r="B84" s="4"/>
      <c r="C84" s="4" t="s">
        <v>166</v>
      </c>
      <c r="D84" s="4" t="s">
        <v>167</v>
      </c>
      <c r="E84" s="4"/>
      <c r="F84" s="151" t="s">
        <v>74</v>
      </c>
      <c r="G84" s="152">
        <v>3</v>
      </c>
      <c r="H84" s="3">
        <v>30</v>
      </c>
      <c r="I84" s="152">
        <v>4</v>
      </c>
      <c r="J84" s="3">
        <f t="shared" si="2"/>
        <v>37</v>
      </c>
      <c r="K84" s="3">
        <v>0.8</v>
      </c>
      <c r="L84" s="152">
        <v>600</v>
      </c>
      <c r="M84" s="152">
        <f t="shared" si="3"/>
        <v>1.776</v>
      </c>
      <c r="N84" s="153"/>
    </row>
    <row r="85" ht="15.75" spans="1:14">
      <c r="A85" s="3">
        <v>82</v>
      </c>
      <c r="B85" s="4"/>
      <c r="C85" s="4"/>
      <c r="D85" s="4" t="s">
        <v>168</v>
      </c>
      <c r="E85" s="4"/>
      <c r="F85" s="151" t="s">
        <v>74</v>
      </c>
      <c r="G85" s="152">
        <v>3</v>
      </c>
      <c r="H85" s="3">
        <v>30</v>
      </c>
      <c r="I85" s="152">
        <v>4</v>
      </c>
      <c r="J85" s="3">
        <f t="shared" si="2"/>
        <v>37</v>
      </c>
      <c r="K85" s="3">
        <v>0.8</v>
      </c>
      <c r="L85" s="152">
        <v>600</v>
      </c>
      <c r="M85" s="152">
        <f t="shared" si="3"/>
        <v>1.776</v>
      </c>
      <c r="N85" s="153"/>
    </row>
    <row r="86" ht="15.75" spans="1:14">
      <c r="A86" s="3">
        <v>83</v>
      </c>
      <c r="B86" s="4"/>
      <c r="C86" s="4"/>
      <c r="D86" s="4" t="s">
        <v>169</v>
      </c>
      <c r="E86" s="4"/>
      <c r="F86" s="151" t="s">
        <v>74</v>
      </c>
      <c r="G86" s="152">
        <v>3</v>
      </c>
      <c r="H86" s="3">
        <v>30</v>
      </c>
      <c r="I86" s="152">
        <v>4</v>
      </c>
      <c r="J86" s="3">
        <f t="shared" si="2"/>
        <v>37</v>
      </c>
      <c r="K86" s="3">
        <v>0.8</v>
      </c>
      <c r="L86" s="152">
        <v>600</v>
      </c>
      <c r="M86" s="152">
        <f t="shared" si="3"/>
        <v>1.776</v>
      </c>
      <c r="N86" s="153"/>
    </row>
    <row r="87" ht="15.75" spans="1:14">
      <c r="A87" s="3">
        <v>84</v>
      </c>
      <c r="B87" s="4"/>
      <c r="C87" s="4"/>
      <c r="D87" s="4" t="s">
        <v>170</v>
      </c>
      <c r="E87" s="4"/>
      <c r="F87" s="151" t="s">
        <v>74</v>
      </c>
      <c r="G87" s="152">
        <v>3</v>
      </c>
      <c r="H87" s="3">
        <v>30</v>
      </c>
      <c r="I87" s="152">
        <v>4</v>
      </c>
      <c r="J87" s="3">
        <f t="shared" si="2"/>
        <v>37</v>
      </c>
      <c r="K87" s="3">
        <v>0.8</v>
      </c>
      <c r="L87" s="152">
        <v>600</v>
      </c>
      <c r="M87" s="152">
        <f t="shared" si="3"/>
        <v>1.776</v>
      </c>
      <c r="N87" s="153"/>
    </row>
    <row r="88" ht="15.75" spans="1:14">
      <c r="A88" s="3">
        <v>85</v>
      </c>
      <c r="B88" s="4"/>
      <c r="C88" s="4"/>
      <c r="D88" s="4" t="s">
        <v>171</v>
      </c>
      <c r="E88" s="4"/>
      <c r="F88" s="151" t="s">
        <v>74</v>
      </c>
      <c r="G88" s="152">
        <v>3</v>
      </c>
      <c r="H88" s="3">
        <v>30</v>
      </c>
      <c r="I88" s="152">
        <v>4</v>
      </c>
      <c r="J88" s="3">
        <f t="shared" si="2"/>
        <v>37</v>
      </c>
      <c r="K88" s="3">
        <v>1</v>
      </c>
      <c r="L88" s="152">
        <v>600</v>
      </c>
      <c r="M88" s="152">
        <f t="shared" si="3"/>
        <v>2.22</v>
      </c>
      <c r="N88" s="153"/>
    </row>
    <row r="89" ht="15.75" spans="1:14">
      <c r="A89" s="3">
        <v>86</v>
      </c>
      <c r="B89" s="4"/>
      <c r="C89" s="4"/>
      <c r="D89" s="4" t="s">
        <v>172</v>
      </c>
      <c r="E89" s="4"/>
      <c r="F89" s="151" t="s">
        <v>74</v>
      </c>
      <c r="G89" s="152">
        <v>3</v>
      </c>
      <c r="H89" s="3">
        <v>30</v>
      </c>
      <c r="I89" s="152">
        <v>4</v>
      </c>
      <c r="J89" s="3">
        <f t="shared" si="2"/>
        <v>37</v>
      </c>
      <c r="K89" s="3">
        <v>1</v>
      </c>
      <c r="L89" s="152">
        <v>600</v>
      </c>
      <c r="M89" s="152">
        <f t="shared" si="3"/>
        <v>2.22</v>
      </c>
      <c r="N89" s="153"/>
    </row>
    <row r="90" ht="15.75" spans="1:14">
      <c r="A90" s="3">
        <v>87</v>
      </c>
      <c r="B90" s="4"/>
      <c r="C90" s="4"/>
      <c r="D90" s="4" t="s">
        <v>173</v>
      </c>
      <c r="E90" s="4"/>
      <c r="F90" s="151" t="s">
        <v>74</v>
      </c>
      <c r="G90" s="152">
        <v>3</v>
      </c>
      <c r="H90" s="3">
        <v>30</v>
      </c>
      <c r="I90" s="152">
        <v>4</v>
      </c>
      <c r="J90" s="3">
        <f t="shared" si="2"/>
        <v>37</v>
      </c>
      <c r="K90" s="3">
        <v>1</v>
      </c>
      <c r="L90" s="152">
        <v>600</v>
      </c>
      <c r="M90" s="152">
        <f t="shared" si="3"/>
        <v>2.22</v>
      </c>
      <c r="N90" s="153"/>
    </row>
    <row r="91" ht="15.75" spans="1:14">
      <c r="A91" s="3">
        <v>88</v>
      </c>
      <c r="B91" s="4"/>
      <c r="C91" s="4"/>
      <c r="D91" s="4" t="s">
        <v>174</v>
      </c>
      <c r="E91" s="4"/>
      <c r="F91" s="151" t="s">
        <v>74</v>
      </c>
      <c r="G91" s="152">
        <v>3</v>
      </c>
      <c r="H91" s="3">
        <v>30</v>
      </c>
      <c r="I91" s="152">
        <v>4</v>
      </c>
      <c r="J91" s="3">
        <f t="shared" si="2"/>
        <v>37</v>
      </c>
      <c r="K91" s="3">
        <v>0.8</v>
      </c>
      <c r="L91" s="152">
        <v>600</v>
      </c>
      <c r="M91" s="152">
        <f t="shared" si="3"/>
        <v>1.776</v>
      </c>
      <c r="N91" s="153"/>
    </row>
    <row r="92" ht="15.75" spans="1:14">
      <c r="A92" s="3">
        <v>89</v>
      </c>
      <c r="B92" s="4"/>
      <c r="C92" s="4" t="s">
        <v>175</v>
      </c>
      <c r="D92" s="4" t="s">
        <v>176</v>
      </c>
      <c r="E92" s="4"/>
      <c r="F92" s="151" t="s">
        <v>74</v>
      </c>
      <c r="G92" s="152">
        <v>3</v>
      </c>
      <c r="H92" s="3">
        <v>30</v>
      </c>
      <c r="I92" s="152">
        <v>4</v>
      </c>
      <c r="J92" s="3">
        <f t="shared" si="2"/>
        <v>37</v>
      </c>
      <c r="K92" s="3">
        <v>1</v>
      </c>
      <c r="L92" s="152">
        <v>600</v>
      </c>
      <c r="M92" s="152">
        <f t="shared" si="3"/>
        <v>2.22</v>
      </c>
      <c r="N92" s="153"/>
    </row>
    <row r="93" ht="15.75" spans="1:14">
      <c r="A93" s="3">
        <v>90</v>
      </c>
      <c r="B93" s="4"/>
      <c r="C93" s="4"/>
      <c r="D93" s="4" t="s">
        <v>177</v>
      </c>
      <c r="E93" s="4"/>
      <c r="F93" s="151" t="s">
        <v>74</v>
      </c>
      <c r="G93" s="152">
        <v>3</v>
      </c>
      <c r="H93" s="3">
        <v>30</v>
      </c>
      <c r="I93" s="152">
        <v>4</v>
      </c>
      <c r="J93" s="3">
        <f t="shared" si="2"/>
        <v>37</v>
      </c>
      <c r="K93" s="3">
        <v>1</v>
      </c>
      <c r="L93" s="152">
        <v>600</v>
      </c>
      <c r="M93" s="152">
        <f t="shared" si="3"/>
        <v>2.22</v>
      </c>
      <c r="N93" s="153"/>
    </row>
    <row r="94" ht="15.75" spans="1:14">
      <c r="A94" s="3">
        <v>91</v>
      </c>
      <c r="B94" s="4"/>
      <c r="C94" s="4"/>
      <c r="D94" s="4" t="s">
        <v>178</v>
      </c>
      <c r="E94" s="4"/>
      <c r="F94" s="151" t="s">
        <v>74</v>
      </c>
      <c r="G94" s="152">
        <v>3</v>
      </c>
      <c r="H94" s="3">
        <v>30</v>
      </c>
      <c r="I94" s="152">
        <v>4</v>
      </c>
      <c r="J94" s="3">
        <f t="shared" si="2"/>
        <v>37</v>
      </c>
      <c r="K94" s="3">
        <v>1</v>
      </c>
      <c r="L94" s="152">
        <v>600</v>
      </c>
      <c r="M94" s="152">
        <f t="shared" si="3"/>
        <v>2.22</v>
      </c>
      <c r="N94" s="153"/>
    </row>
    <row r="95" ht="15.75" spans="1:14">
      <c r="A95" s="3">
        <v>92</v>
      </c>
      <c r="B95" s="4"/>
      <c r="C95" s="4"/>
      <c r="D95" s="4" t="s">
        <v>179</v>
      </c>
      <c r="E95" s="4"/>
      <c r="F95" s="151" t="s">
        <v>74</v>
      </c>
      <c r="G95" s="152">
        <v>3</v>
      </c>
      <c r="H95" s="3">
        <v>30</v>
      </c>
      <c r="I95" s="152">
        <v>4</v>
      </c>
      <c r="J95" s="3">
        <f t="shared" si="2"/>
        <v>37</v>
      </c>
      <c r="K95" s="3">
        <v>1</v>
      </c>
      <c r="L95" s="152">
        <v>600</v>
      </c>
      <c r="M95" s="152">
        <f t="shared" si="3"/>
        <v>2.22</v>
      </c>
      <c r="N95" s="153"/>
    </row>
    <row r="96" ht="15.75" spans="1:14">
      <c r="A96" s="3">
        <v>93</v>
      </c>
      <c r="B96" s="4"/>
      <c r="C96" s="4"/>
      <c r="D96" s="4" t="s">
        <v>180</v>
      </c>
      <c r="E96" s="4"/>
      <c r="F96" s="151" t="s">
        <v>74</v>
      </c>
      <c r="G96" s="152">
        <v>3</v>
      </c>
      <c r="H96" s="3">
        <v>30</v>
      </c>
      <c r="I96" s="152">
        <v>4</v>
      </c>
      <c r="J96" s="3">
        <f t="shared" si="2"/>
        <v>37</v>
      </c>
      <c r="K96" s="3">
        <v>0.8</v>
      </c>
      <c r="L96" s="152">
        <v>600</v>
      </c>
      <c r="M96" s="152">
        <f t="shared" si="3"/>
        <v>1.776</v>
      </c>
      <c r="N96" s="153"/>
    </row>
    <row r="97" ht="15.75" spans="1:14">
      <c r="A97" s="3">
        <v>94</v>
      </c>
      <c r="B97" s="4"/>
      <c r="C97" s="4" t="s">
        <v>181</v>
      </c>
      <c r="D97" s="4" t="s">
        <v>182</v>
      </c>
      <c r="E97" s="4"/>
      <c r="F97" s="151" t="s">
        <v>74</v>
      </c>
      <c r="G97" s="152">
        <v>3</v>
      </c>
      <c r="H97" s="3">
        <v>30</v>
      </c>
      <c r="I97" s="152">
        <v>4</v>
      </c>
      <c r="J97" s="3">
        <f t="shared" si="2"/>
        <v>37</v>
      </c>
      <c r="K97" s="3">
        <v>1</v>
      </c>
      <c r="L97" s="152">
        <v>600</v>
      </c>
      <c r="M97" s="152">
        <f t="shared" si="3"/>
        <v>2.22</v>
      </c>
      <c r="N97" s="153"/>
    </row>
    <row r="98" ht="15.75" spans="1:14">
      <c r="A98" s="3">
        <v>95</v>
      </c>
      <c r="B98" s="4"/>
      <c r="C98" s="4"/>
      <c r="D98" s="4" t="s">
        <v>183</v>
      </c>
      <c r="E98" s="4"/>
      <c r="F98" s="151" t="s">
        <v>74</v>
      </c>
      <c r="G98" s="152">
        <v>3</v>
      </c>
      <c r="H98" s="3">
        <v>15</v>
      </c>
      <c r="I98" s="152">
        <v>4</v>
      </c>
      <c r="J98" s="3">
        <f t="shared" si="2"/>
        <v>22</v>
      </c>
      <c r="K98" s="3">
        <v>0.6</v>
      </c>
      <c r="L98" s="152">
        <v>600</v>
      </c>
      <c r="M98" s="152">
        <f t="shared" si="3"/>
        <v>0.792</v>
      </c>
      <c r="N98" s="153"/>
    </row>
    <row r="99" ht="15.75" spans="1:14">
      <c r="A99" s="3">
        <v>96</v>
      </c>
      <c r="B99" s="4"/>
      <c r="C99" s="4"/>
      <c r="D99" s="4" t="s">
        <v>184</v>
      </c>
      <c r="E99" s="4"/>
      <c r="F99" s="151" t="s">
        <v>74</v>
      </c>
      <c r="G99" s="152">
        <v>3</v>
      </c>
      <c r="H99" s="3">
        <v>25</v>
      </c>
      <c r="I99" s="152">
        <v>4</v>
      </c>
      <c r="J99" s="3">
        <f t="shared" si="2"/>
        <v>32</v>
      </c>
      <c r="K99" s="3">
        <v>1</v>
      </c>
      <c r="L99" s="152">
        <v>600</v>
      </c>
      <c r="M99" s="152">
        <f t="shared" si="3"/>
        <v>1.92</v>
      </c>
      <c r="N99" s="153"/>
    </row>
    <row r="100" ht="15.75" spans="1:14">
      <c r="A100" s="3">
        <v>97</v>
      </c>
      <c r="B100" s="4"/>
      <c r="C100" s="4"/>
      <c r="D100" s="4" t="s">
        <v>185</v>
      </c>
      <c r="E100" s="4"/>
      <c r="F100" s="151" t="s">
        <v>74</v>
      </c>
      <c r="G100" s="152">
        <v>3</v>
      </c>
      <c r="H100" s="3">
        <v>25</v>
      </c>
      <c r="I100" s="152">
        <v>4</v>
      </c>
      <c r="J100" s="3">
        <f t="shared" si="2"/>
        <v>32</v>
      </c>
      <c r="K100" s="3">
        <v>1</v>
      </c>
      <c r="L100" s="152">
        <v>600</v>
      </c>
      <c r="M100" s="152">
        <f t="shared" si="3"/>
        <v>1.92</v>
      </c>
      <c r="N100" s="153"/>
    </row>
    <row r="101" ht="15.75" spans="1:14">
      <c r="A101" s="3">
        <v>98</v>
      </c>
      <c r="B101" s="4"/>
      <c r="C101" s="4" t="s">
        <v>186</v>
      </c>
      <c r="D101" s="4" t="s">
        <v>187</v>
      </c>
      <c r="E101" s="4"/>
      <c r="F101" s="151" t="s">
        <v>74</v>
      </c>
      <c r="G101" s="152">
        <v>3</v>
      </c>
      <c r="H101" s="3">
        <v>25</v>
      </c>
      <c r="I101" s="152">
        <v>4</v>
      </c>
      <c r="J101" s="3">
        <f t="shared" si="2"/>
        <v>32</v>
      </c>
      <c r="K101" s="3">
        <v>1</v>
      </c>
      <c r="L101" s="152">
        <v>600</v>
      </c>
      <c r="M101" s="152">
        <f t="shared" si="3"/>
        <v>1.92</v>
      </c>
      <c r="N101" s="153"/>
    </row>
    <row r="102" ht="15.75" spans="1:14">
      <c r="A102" s="3">
        <v>99</v>
      </c>
      <c r="B102" s="4"/>
      <c r="C102" s="4"/>
      <c r="D102" s="4" t="s">
        <v>188</v>
      </c>
      <c r="E102" s="4"/>
      <c r="F102" s="151" t="s">
        <v>74</v>
      </c>
      <c r="G102" s="152">
        <v>3</v>
      </c>
      <c r="H102" s="3">
        <v>25</v>
      </c>
      <c r="I102" s="152">
        <v>4</v>
      </c>
      <c r="J102" s="3">
        <f t="shared" si="2"/>
        <v>32</v>
      </c>
      <c r="K102" s="3">
        <v>1</v>
      </c>
      <c r="L102" s="152">
        <v>600</v>
      </c>
      <c r="M102" s="152">
        <f t="shared" si="3"/>
        <v>1.92</v>
      </c>
      <c r="N102" s="153"/>
    </row>
    <row r="103" ht="15.75" spans="1:14">
      <c r="A103" s="3">
        <v>100</v>
      </c>
      <c r="B103" s="4"/>
      <c r="C103" s="4"/>
      <c r="D103" s="4" t="s">
        <v>189</v>
      </c>
      <c r="E103" s="4"/>
      <c r="F103" s="151" t="s">
        <v>74</v>
      </c>
      <c r="G103" s="152">
        <v>3</v>
      </c>
      <c r="H103" s="3">
        <v>25</v>
      </c>
      <c r="I103" s="152">
        <v>4</v>
      </c>
      <c r="J103" s="3">
        <f t="shared" si="2"/>
        <v>32</v>
      </c>
      <c r="K103" s="3">
        <v>1</v>
      </c>
      <c r="L103" s="152">
        <v>600</v>
      </c>
      <c r="M103" s="152">
        <f t="shared" si="3"/>
        <v>1.92</v>
      </c>
      <c r="N103" s="153"/>
    </row>
    <row r="104" ht="15.75" spans="1:14">
      <c r="A104" s="3">
        <v>101</v>
      </c>
      <c r="B104" s="4"/>
      <c r="C104" s="4"/>
      <c r="D104" s="4" t="s">
        <v>190</v>
      </c>
      <c r="E104" s="4"/>
      <c r="F104" s="151" t="s">
        <v>74</v>
      </c>
      <c r="G104" s="152">
        <v>3</v>
      </c>
      <c r="H104" s="3">
        <v>25</v>
      </c>
      <c r="I104" s="152">
        <v>4</v>
      </c>
      <c r="J104" s="3">
        <f t="shared" si="2"/>
        <v>32</v>
      </c>
      <c r="K104" s="3">
        <v>1</v>
      </c>
      <c r="L104" s="152">
        <v>600</v>
      </c>
      <c r="M104" s="152">
        <f t="shared" si="3"/>
        <v>1.92</v>
      </c>
      <c r="N104" s="153"/>
    </row>
    <row r="105" ht="15.75" spans="1:14">
      <c r="A105" s="3">
        <v>102</v>
      </c>
      <c r="B105" s="4" t="s">
        <v>191</v>
      </c>
      <c r="C105" s="4" t="s">
        <v>192</v>
      </c>
      <c r="D105" s="4" t="s">
        <v>193</v>
      </c>
      <c r="E105" s="4"/>
      <c r="F105" s="151" t="s">
        <v>74</v>
      </c>
      <c r="G105" s="152">
        <v>3</v>
      </c>
      <c r="H105" s="3">
        <v>20</v>
      </c>
      <c r="I105" s="152">
        <v>4</v>
      </c>
      <c r="J105" s="3">
        <f t="shared" si="2"/>
        <v>27</v>
      </c>
      <c r="K105" s="3">
        <v>1</v>
      </c>
      <c r="L105" s="152">
        <v>600</v>
      </c>
      <c r="M105" s="152">
        <f t="shared" si="3"/>
        <v>1.62</v>
      </c>
      <c r="N105" s="153"/>
    </row>
    <row r="106" ht="15.75" spans="1:14">
      <c r="A106" s="3">
        <v>103</v>
      </c>
      <c r="B106" s="4"/>
      <c r="C106" s="4"/>
      <c r="D106" s="4" t="s">
        <v>194</v>
      </c>
      <c r="E106" s="4"/>
      <c r="F106" s="151" t="s">
        <v>74</v>
      </c>
      <c r="G106" s="152">
        <v>3</v>
      </c>
      <c r="H106" s="3">
        <v>20</v>
      </c>
      <c r="I106" s="152">
        <v>4</v>
      </c>
      <c r="J106" s="3">
        <f t="shared" si="2"/>
        <v>27</v>
      </c>
      <c r="K106" s="3">
        <v>1</v>
      </c>
      <c r="L106" s="152">
        <v>600</v>
      </c>
      <c r="M106" s="152">
        <f t="shared" si="3"/>
        <v>1.62</v>
      </c>
      <c r="N106" s="153"/>
    </row>
    <row r="107" ht="15.75" spans="1:14">
      <c r="A107" s="3">
        <v>104</v>
      </c>
      <c r="B107" s="4"/>
      <c r="C107" s="4"/>
      <c r="D107" s="4" t="s">
        <v>195</v>
      </c>
      <c r="E107" s="4"/>
      <c r="F107" s="151" t="s">
        <v>74</v>
      </c>
      <c r="G107" s="152">
        <v>3</v>
      </c>
      <c r="H107" s="3">
        <v>20</v>
      </c>
      <c r="I107" s="152">
        <v>4</v>
      </c>
      <c r="J107" s="3">
        <f t="shared" si="2"/>
        <v>27</v>
      </c>
      <c r="K107" s="3">
        <v>1</v>
      </c>
      <c r="L107" s="152">
        <v>600</v>
      </c>
      <c r="M107" s="152">
        <f t="shared" si="3"/>
        <v>1.62</v>
      </c>
      <c r="N107" s="153"/>
    </row>
    <row r="108" ht="15.75" spans="1:14">
      <c r="A108" s="3">
        <v>105</v>
      </c>
      <c r="B108" s="4"/>
      <c r="C108" s="4"/>
      <c r="D108" s="4" t="s">
        <v>196</v>
      </c>
      <c r="E108" s="4"/>
      <c r="F108" s="151" t="s">
        <v>74</v>
      </c>
      <c r="G108" s="152">
        <v>3</v>
      </c>
      <c r="H108" s="3">
        <v>20</v>
      </c>
      <c r="I108" s="152">
        <v>4</v>
      </c>
      <c r="J108" s="3">
        <f t="shared" si="2"/>
        <v>27</v>
      </c>
      <c r="K108" s="3">
        <v>0.6</v>
      </c>
      <c r="L108" s="152">
        <v>600</v>
      </c>
      <c r="M108" s="152">
        <f t="shared" si="3"/>
        <v>0.972</v>
      </c>
      <c r="N108" s="153"/>
    </row>
    <row r="109" ht="15.75" spans="1:14">
      <c r="A109" s="3">
        <v>106</v>
      </c>
      <c r="B109" s="4"/>
      <c r="C109" s="4"/>
      <c r="D109" s="4" t="s">
        <v>197</v>
      </c>
      <c r="E109" s="4"/>
      <c r="F109" s="151" t="s">
        <v>74</v>
      </c>
      <c r="G109" s="152">
        <v>3</v>
      </c>
      <c r="H109" s="3">
        <v>20</v>
      </c>
      <c r="I109" s="152">
        <v>4</v>
      </c>
      <c r="J109" s="3">
        <f t="shared" si="2"/>
        <v>27</v>
      </c>
      <c r="K109" s="3">
        <v>0.8</v>
      </c>
      <c r="L109" s="152">
        <v>600</v>
      </c>
      <c r="M109" s="152">
        <f t="shared" si="3"/>
        <v>1.296</v>
      </c>
      <c r="N109" s="153"/>
    </row>
    <row r="110" ht="15.75" spans="1:14">
      <c r="A110" s="3">
        <v>107</v>
      </c>
      <c r="B110" s="4"/>
      <c r="C110" s="4" t="s">
        <v>198</v>
      </c>
      <c r="D110" s="4" t="s">
        <v>199</v>
      </c>
      <c r="E110" s="4"/>
      <c r="F110" s="151" t="s">
        <v>74</v>
      </c>
      <c r="G110" s="152">
        <v>3</v>
      </c>
      <c r="H110" s="3">
        <v>20</v>
      </c>
      <c r="I110" s="152">
        <v>4</v>
      </c>
      <c r="J110" s="3">
        <f t="shared" si="2"/>
        <v>27</v>
      </c>
      <c r="K110" s="3">
        <v>1</v>
      </c>
      <c r="L110" s="152">
        <v>600</v>
      </c>
      <c r="M110" s="152">
        <f t="shared" si="3"/>
        <v>1.62</v>
      </c>
      <c r="N110" s="153"/>
    </row>
    <row r="111" ht="15.75" spans="1:14">
      <c r="A111" s="3">
        <v>108</v>
      </c>
      <c r="B111" s="4"/>
      <c r="C111" s="4"/>
      <c r="D111" s="4" t="s">
        <v>200</v>
      </c>
      <c r="E111" s="4"/>
      <c r="F111" s="151" t="s">
        <v>74</v>
      </c>
      <c r="G111" s="152">
        <v>3</v>
      </c>
      <c r="H111" s="3">
        <v>20</v>
      </c>
      <c r="I111" s="152">
        <v>4</v>
      </c>
      <c r="J111" s="3">
        <f t="shared" si="2"/>
        <v>27</v>
      </c>
      <c r="K111" s="3">
        <v>1</v>
      </c>
      <c r="L111" s="152">
        <v>600</v>
      </c>
      <c r="M111" s="152">
        <f t="shared" si="3"/>
        <v>1.62</v>
      </c>
      <c r="N111" s="153"/>
    </row>
    <row r="112" ht="15.75" spans="1:14">
      <c r="A112" s="3">
        <v>109</v>
      </c>
      <c r="B112" s="4"/>
      <c r="C112" s="4"/>
      <c r="D112" s="4" t="s">
        <v>201</v>
      </c>
      <c r="E112" s="4"/>
      <c r="F112" s="151" t="s">
        <v>74</v>
      </c>
      <c r="G112" s="152">
        <v>3</v>
      </c>
      <c r="H112" s="3">
        <v>20</v>
      </c>
      <c r="I112" s="152">
        <v>4</v>
      </c>
      <c r="J112" s="3">
        <f t="shared" si="2"/>
        <v>27</v>
      </c>
      <c r="K112" s="3">
        <v>1</v>
      </c>
      <c r="L112" s="152">
        <v>600</v>
      </c>
      <c r="M112" s="152">
        <f t="shared" si="3"/>
        <v>1.62</v>
      </c>
      <c r="N112" s="153"/>
    </row>
    <row r="113" ht="15.75" spans="1:14">
      <c r="A113" s="3">
        <v>110</v>
      </c>
      <c r="B113" s="4"/>
      <c r="C113" s="4"/>
      <c r="D113" s="4" t="s">
        <v>202</v>
      </c>
      <c r="E113" s="4"/>
      <c r="F113" s="151" t="s">
        <v>74</v>
      </c>
      <c r="G113" s="152">
        <v>3</v>
      </c>
      <c r="H113" s="3">
        <v>20</v>
      </c>
      <c r="I113" s="152">
        <v>4</v>
      </c>
      <c r="J113" s="3">
        <f t="shared" si="2"/>
        <v>27</v>
      </c>
      <c r="K113" s="3">
        <v>1</v>
      </c>
      <c r="L113" s="152">
        <v>600</v>
      </c>
      <c r="M113" s="152">
        <f t="shared" si="3"/>
        <v>1.62</v>
      </c>
      <c r="N113" s="153"/>
    </row>
    <row r="114" ht="15.75" spans="1:14">
      <c r="A114" s="3">
        <v>111</v>
      </c>
      <c r="B114" s="4"/>
      <c r="C114" s="4"/>
      <c r="D114" s="4" t="s">
        <v>203</v>
      </c>
      <c r="E114" s="4"/>
      <c r="F114" s="151" t="s">
        <v>74</v>
      </c>
      <c r="G114" s="152">
        <v>3</v>
      </c>
      <c r="H114" s="3">
        <v>20</v>
      </c>
      <c r="I114" s="152">
        <v>4</v>
      </c>
      <c r="J114" s="3">
        <f t="shared" si="2"/>
        <v>27</v>
      </c>
      <c r="K114" s="3">
        <v>1</v>
      </c>
      <c r="L114" s="152">
        <v>600</v>
      </c>
      <c r="M114" s="152">
        <f t="shared" si="3"/>
        <v>1.62</v>
      </c>
      <c r="N114" s="153"/>
    </row>
    <row r="115" ht="15.75" spans="1:14">
      <c r="A115" s="3">
        <v>112</v>
      </c>
      <c r="B115" s="4"/>
      <c r="C115" s="4"/>
      <c r="D115" s="4" t="s">
        <v>204</v>
      </c>
      <c r="E115" s="4"/>
      <c r="F115" s="151" t="s">
        <v>74</v>
      </c>
      <c r="G115" s="152">
        <v>3</v>
      </c>
      <c r="H115" s="3">
        <v>20</v>
      </c>
      <c r="I115" s="152">
        <v>4</v>
      </c>
      <c r="J115" s="3">
        <f t="shared" si="2"/>
        <v>27</v>
      </c>
      <c r="K115" s="3">
        <v>1</v>
      </c>
      <c r="L115" s="152">
        <v>600</v>
      </c>
      <c r="M115" s="152">
        <f t="shared" si="3"/>
        <v>1.62</v>
      </c>
      <c r="N115" s="153"/>
    </row>
    <row r="116" ht="15.75" spans="1:14">
      <c r="A116" s="3">
        <v>113</v>
      </c>
      <c r="B116" s="4"/>
      <c r="C116" s="4"/>
      <c r="D116" s="4" t="s">
        <v>205</v>
      </c>
      <c r="E116" s="4"/>
      <c r="F116" s="151" t="s">
        <v>74</v>
      </c>
      <c r="G116" s="152">
        <v>3</v>
      </c>
      <c r="H116" s="3">
        <v>22</v>
      </c>
      <c r="I116" s="152">
        <v>4</v>
      </c>
      <c r="J116" s="3">
        <f t="shared" si="2"/>
        <v>29</v>
      </c>
      <c r="K116" s="3">
        <v>0.8</v>
      </c>
      <c r="L116" s="152">
        <v>600</v>
      </c>
      <c r="M116" s="152">
        <f t="shared" si="3"/>
        <v>1.392</v>
      </c>
      <c r="N116" s="153"/>
    </row>
    <row r="117" ht="15.75" spans="1:14">
      <c r="A117" s="3">
        <v>114</v>
      </c>
      <c r="B117" s="4"/>
      <c r="C117" s="4"/>
      <c r="D117" s="4" t="s">
        <v>206</v>
      </c>
      <c r="E117" s="4"/>
      <c r="F117" s="151" t="s">
        <v>74</v>
      </c>
      <c r="G117" s="152">
        <v>3</v>
      </c>
      <c r="H117" s="3">
        <v>22</v>
      </c>
      <c r="I117" s="152">
        <v>4</v>
      </c>
      <c r="J117" s="3">
        <f t="shared" si="2"/>
        <v>29</v>
      </c>
      <c r="K117" s="3">
        <v>0.8</v>
      </c>
      <c r="L117" s="152">
        <v>600</v>
      </c>
      <c r="M117" s="152">
        <f t="shared" si="3"/>
        <v>1.392</v>
      </c>
      <c r="N117" s="153"/>
    </row>
    <row r="118" ht="15.75" spans="1:14">
      <c r="A118" s="3">
        <v>115</v>
      </c>
      <c r="B118" s="4"/>
      <c r="C118" s="4" t="s">
        <v>207</v>
      </c>
      <c r="D118" s="4" t="s">
        <v>208</v>
      </c>
      <c r="E118" s="4"/>
      <c r="F118" s="151" t="s">
        <v>74</v>
      </c>
      <c r="G118" s="152">
        <v>3</v>
      </c>
      <c r="H118" s="3">
        <v>20</v>
      </c>
      <c r="I118" s="152">
        <v>4</v>
      </c>
      <c r="J118" s="3">
        <f t="shared" si="2"/>
        <v>27</v>
      </c>
      <c r="K118" s="3">
        <v>1</v>
      </c>
      <c r="L118" s="152">
        <v>600</v>
      </c>
      <c r="M118" s="152">
        <f t="shared" si="3"/>
        <v>1.62</v>
      </c>
      <c r="N118" s="153"/>
    </row>
    <row r="119" ht="15.75" spans="1:14">
      <c r="A119" s="3">
        <v>116</v>
      </c>
      <c r="B119" s="4"/>
      <c r="C119" s="4"/>
      <c r="D119" s="4" t="s">
        <v>209</v>
      </c>
      <c r="E119" s="4" t="s">
        <v>210</v>
      </c>
      <c r="F119" s="151" t="s">
        <v>74</v>
      </c>
      <c r="G119" s="152">
        <v>3</v>
      </c>
      <c r="H119" s="3">
        <v>35</v>
      </c>
      <c r="I119" s="152">
        <v>4</v>
      </c>
      <c r="J119" s="3">
        <f t="shared" si="2"/>
        <v>42</v>
      </c>
      <c r="K119" s="3">
        <v>1</v>
      </c>
      <c r="L119" s="152">
        <v>600</v>
      </c>
      <c r="M119" s="152">
        <f t="shared" si="3"/>
        <v>2.52</v>
      </c>
      <c r="N119" s="153"/>
    </row>
    <row r="120" ht="15.75" spans="1:14">
      <c r="A120" s="3">
        <v>117</v>
      </c>
      <c r="B120" s="4"/>
      <c r="C120" s="4"/>
      <c r="D120" s="4"/>
      <c r="E120" s="4" t="s">
        <v>211</v>
      </c>
      <c r="F120" s="151" t="s">
        <v>74</v>
      </c>
      <c r="G120" s="152">
        <v>3</v>
      </c>
      <c r="H120" s="3">
        <v>35</v>
      </c>
      <c r="I120" s="152">
        <v>4</v>
      </c>
      <c r="J120" s="3">
        <f t="shared" si="2"/>
        <v>42</v>
      </c>
      <c r="K120" s="3">
        <v>1</v>
      </c>
      <c r="L120" s="152">
        <v>600</v>
      </c>
      <c r="M120" s="152">
        <f t="shared" si="3"/>
        <v>2.52</v>
      </c>
      <c r="N120" s="153"/>
    </row>
    <row r="121" ht="15.75" spans="1:14">
      <c r="A121" s="3">
        <v>118</v>
      </c>
      <c r="B121" s="4"/>
      <c r="C121" s="4"/>
      <c r="D121" s="4"/>
      <c r="E121" s="4" t="s">
        <v>212</v>
      </c>
      <c r="F121" s="151" t="s">
        <v>74</v>
      </c>
      <c r="G121" s="152">
        <v>3</v>
      </c>
      <c r="H121" s="3">
        <v>35</v>
      </c>
      <c r="I121" s="152">
        <v>4</v>
      </c>
      <c r="J121" s="3">
        <f t="shared" si="2"/>
        <v>42</v>
      </c>
      <c r="K121" s="3">
        <v>1</v>
      </c>
      <c r="L121" s="152">
        <v>600</v>
      </c>
      <c r="M121" s="152">
        <f t="shared" si="3"/>
        <v>2.52</v>
      </c>
      <c r="N121" s="153"/>
    </row>
    <row r="122" ht="15.75" spans="1:14">
      <c r="A122" s="3">
        <v>119</v>
      </c>
      <c r="B122" s="4"/>
      <c r="C122" s="4"/>
      <c r="D122" s="4" t="s">
        <v>213</v>
      </c>
      <c r="E122" s="4" t="s">
        <v>214</v>
      </c>
      <c r="F122" s="151" t="s">
        <v>74</v>
      </c>
      <c r="G122" s="152">
        <v>3</v>
      </c>
      <c r="H122" s="3">
        <v>30</v>
      </c>
      <c r="I122" s="152">
        <v>4</v>
      </c>
      <c r="J122" s="3">
        <f t="shared" si="2"/>
        <v>37</v>
      </c>
      <c r="K122" s="3">
        <v>1</v>
      </c>
      <c r="L122" s="152">
        <v>600</v>
      </c>
      <c r="M122" s="152">
        <f t="shared" si="3"/>
        <v>2.22</v>
      </c>
      <c r="N122" s="153"/>
    </row>
    <row r="123" ht="15.75" spans="1:14">
      <c r="A123" s="3">
        <v>120</v>
      </c>
      <c r="B123" s="4"/>
      <c r="C123" s="4"/>
      <c r="D123" s="4"/>
      <c r="E123" s="4" t="s">
        <v>215</v>
      </c>
      <c r="F123" s="151" t="s">
        <v>74</v>
      </c>
      <c r="G123" s="152">
        <v>3</v>
      </c>
      <c r="H123" s="3">
        <v>35</v>
      </c>
      <c r="I123" s="152">
        <v>4</v>
      </c>
      <c r="J123" s="3">
        <f t="shared" si="2"/>
        <v>42</v>
      </c>
      <c r="K123" s="3">
        <v>1</v>
      </c>
      <c r="L123" s="152">
        <v>600</v>
      </c>
      <c r="M123" s="152">
        <f t="shared" si="3"/>
        <v>2.52</v>
      </c>
      <c r="N123" s="153"/>
    </row>
    <row r="124" ht="15.75" spans="1:14">
      <c r="A124" s="3">
        <v>121</v>
      </c>
      <c r="B124" s="4"/>
      <c r="C124" s="4"/>
      <c r="D124" s="4"/>
      <c r="E124" s="4" t="s">
        <v>216</v>
      </c>
      <c r="F124" s="151" t="s">
        <v>74</v>
      </c>
      <c r="G124" s="152">
        <v>3</v>
      </c>
      <c r="H124" s="3">
        <v>35</v>
      </c>
      <c r="I124" s="152">
        <v>4</v>
      </c>
      <c r="J124" s="3">
        <f t="shared" si="2"/>
        <v>42</v>
      </c>
      <c r="K124" s="3">
        <v>1</v>
      </c>
      <c r="L124" s="152">
        <v>600</v>
      </c>
      <c r="M124" s="152">
        <f t="shared" si="3"/>
        <v>2.52</v>
      </c>
      <c r="N124" s="153"/>
    </row>
    <row r="125" ht="15.75" spans="1:14">
      <c r="A125" s="3">
        <v>122</v>
      </c>
      <c r="B125" s="4"/>
      <c r="C125" s="4"/>
      <c r="D125" s="4"/>
      <c r="E125" s="4" t="s">
        <v>217</v>
      </c>
      <c r="F125" s="151" t="s">
        <v>74</v>
      </c>
      <c r="G125" s="152">
        <v>3</v>
      </c>
      <c r="H125" s="3">
        <v>35</v>
      </c>
      <c r="I125" s="152">
        <v>4</v>
      </c>
      <c r="J125" s="3">
        <f t="shared" si="2"/>
        <v>42</v>
      </c>
      <c r="K125" s="3">
        <v>1</v>
      </c>
      <c r="L125" s="152">
        <v>600</v>
      </c>
      <c r="M125" s="152">
        <f t="shared" si="3"/>
        <v>2.52</v>
      </c>
      <c r="N125" s="153"/>
    </row>
    <row r="126" ht="15.75" spans="1:14">
      <c r="A126" s="3">
        <v>123</v>
      </c>
      <c r="B126" s="4"/>
      <c r="C126" s="4"/>
      <c r="D126" s="4"/>
      <c r="E126" s="4" t="s">
        <v>218</v>
      </c>
      <c r="F126" s="151" t="s">
        <v>74</v>
      </c>
      <c r="G126" s="152">
        <v>3</v>
      </c>
      <c r="H126" s="3">
        <v>35</v>
      </c>
      <c r="I126" s="152">
        <v>4</v>
      </c>
      <c r="J126" s="3">
        <f t="shared" si="2"/>
        <v>42</v>
      </c>
      <c r="K126" s="3">
        <v>1</v>
      </c>
      <c r="L126" s="152">
        <v>600</v>
      </c>
      <c r="M126" s="152">
        <f t="shared" si="3"/>
        <v>2.52</v>
      </c>
      <c r="N126" s="153"/>
    </row>
    <row r="127" ht="15.75" spans="1:14">
      <c r="A127" s="3">
        <v>124</v>
      </c>
      <c r="B127" s="4"/>
      <c r="C127" s="4"/>
      <c r="D127" s="4"/>
      <c r="E127" s="4" t="s">
        <v>219</v>
      </c>
      <c r="F127" s="151" t="s">
        <v>74</v>
      </c>
      <c r="G127" s="152">
        <v>3</v>
      </c>
      <c r="H127" s="3">
        <v>35</v>
      </c>
      <c r="I127" s="152">
        <v>4</v>
      </c>
      <c r="J127" s="3">
        <f t="shared" si="2"/>
        <v>42</v>
      </c>
      <c r="K127" s="3">
        <v>1</v>
      </c>
      <c r="L127" s="152">
        <v>600</v>
      </c>
      <c r="M127" s="152">
        <f t="shared" si="3"/>
        <v>2.52</v>
      </c>
      <c r="N127" s="153"/>
    </row>
    <row r="128" ht="15.75" spans="1:14">
      <c r="A128" s="3">
        <v>125</v>
      </c>
      <c r="B128" s="4"/>
      <c r="C128" s="4"/>
      <c r="D128" s="4"/>
      <c r="E128" s="4" t="s">
        <v>220</v>
      </c>
      <c r="F128" s="151" t="s">
        <v>74</v>
      </c>
      <c r="G128" s="152">
        <v>3</v>
      </c>
      <c r="H128" s="3">
        <v>35</v>
      </c>
      <c r="I128" s="152">
        <v>4</v>
      </c>
      <c r="J128" s="3">
        <f t="shared" si="2"/>
        <v>42</v>
      </c>
      <c r="K128" s="3">
        <v>1</v>
      </c>
      <c r="L128" s="152">
        <v>600</v>
      </c>
      <c r="M128" s="152">
        <f t="shared" si="3"/>
        <v>2.52</v>
      </c>
      <c r="N128" s="153"/>
    </row>
    <row r="129" ht="15.75" spans="1:14">
      <c r="A129" s="3">
        <v>126</v>
      </c>
      <c r="B129" s="4"/>
      <c r="C129" s="4"/>
      <c r="D129" s="4"/>
      <c r="E129" s="4" t="s">
        <v>221</v>
      </c>
      <c r="F129" s="151" t="s">
        <v>74</v>
      </c>
      <c r="G129" s="152">
        <v>3</v>
      </c>
      <c r="H129" s="3">
        <v>35</v>
      </c>
      <c r="I129" s="152">
        <v>4</v>
      </c>
      <c r="J129" s="3">
        <f t="shared" si="2"/>
        <v>42</v>
      </c>
      <c r="K129" s="3">
        <v>1</v>
      </c>
      <c r="L129" s="152">
        <v>600</v>
      </c>
      <c r="M129" s="152">
        <f t="shared" si="3"/>
        <v>2.52</v>
      </c>
      <c r="N129" s="153"/>
    </row>
    <row r="130" ht="15.75" spans="1:14">
      <c r="A130" s="3">
        <v>127</v>
      </c>
      <c r="B130" s="4"/>
      <c r="C130" s="4"/>
      <c r="D130" s="4"/>
      <c r="E130" s="4" t="s">
        <v>222</v>
      </c>
      <c r="F130" s="151" t="s">
        <v>74</v>
      </c>
      <c r="G130" s="152">
        <v>3</v>
      </c>
      <c r="H130" s="3">
        <v>30</v>
      </c>
      <c r="I130" s="152">
        <v>4</v>
      </c>
      <c r="J130" s="3">
        <f t="shared" si="2"/>
        <v>37</v>
      </c>
      <c r="K130" s="3">
        <v>1</v>
      </c>
      <c r="L130" s="152">
        <v>600</v>
      </c>
      <c r="M130" s="152">
        <f t="shared" si="3"/>
        <v>2.22</v>
      </c>
      <c r="N130" s="153"/>
    </row>
    <row r="131" ht="15.75" spans="1:14">
      <c r="A131" s="3">
        <v>128</v>
      </c>
      <c r="B131" s="4"/>
      <c r="C131" s="4" t="s">
        <v>223</v>
      </c>
      <c r="D131" s="4" t="s">
        <v>224</v>
      </c>
      <c r="E131" s="4" t="s">
        <v>225</v>
      </c>
      <c r="F131" s="151" t="s">
        <v>74</v>
      </c>
      <c r="G131" s="152">
        <v>3</v>
      </c>
      <c r="H131" s="3">
        <v>30</v>
      </c>
      <c r="I131" s="152">
        <v>4</v>
      </c>
      <c r="J131" s="3">
        <f t="shared" si="2"/>
        <v>37</v>
      </c>
      <c r="K131" s="3">
        <v>1</v>
      </c>
      <c r="L131" s="152">
        <v>600</v>
      </c>
      <c r="M131" s="152">
        <f t="shared" si="3"/>
        <v>2.22</v>
      </c>
      <c r="N131" s="153"/>
    </row>
    <row r="132" ht="15.75" spans="1:14">
      <c r="A132" s="3">
        <v>129</v>
      </c>
      <c r="B132" s="4"/>
      <c r="C132" s="4"/>
      <c r="D132" s="4"/>
      <c r="E132" s="4" t="s">
        <v>226</v>
      </c>
      <c r="F132" s="151" t="s">
        <v>74</v>
      </c>
      <c r="G132" s="152">
        <v>3</v>
      </c>
      <c r="H132" s="3">
        <v>30</v>
      </c>
      <c r="I132" s="152">
        <v>4</v>
      </c>
      <c r="J132" s="3">
        <f t="shared" si="2"/>
        <v>37</v>
      </c>
      <c r="K132" s="3">
        <v>1</v>
      </c>
      <c r="L132" s="152">
        <v>600</v>
      </c>
      <c r="M132" s="152">
        <f t="shared" si="3"/>
        <v>2.22</v>
      </c>
      <c r="N132" s="153"/>
    </row>
    <row r="133" ht="15.75" spans="1:14">
      <c r="A133" s="3">
        <v>130</v>
      </c>
      <c r="B133" s="4"/>
      <c r="C133" s="4"/>
      <c r="D133" s="4"/>
      <c r="E133" s="4" t="s">
        <v>227</v>
      </c>
      <c r="F133" s="151" t="s">
        <v>74</v>
      </c>
      <c r="G133" s="152">
        <v>3</v>
      </c>
      <c r="H133" s="3">
        <v>30</v>
      </c>
      <c r="I133" s="152">
        <v>4</v>
      </c>
      <c r="J133" s="3">
        <f t="shared" ref="J133:J154" si="4">SUM(G133:I133)</f>
        <v>37</v>
      </c>
      <c r="K133" s="3">
        <v>1</v>
      </c>
      <c r="L133" s="152">
        <v>600</v>
      </c>
      <c r="M133" s="152">
        <f t="shared" ref="M133:M154" si="5">J133*L133/10000*K133</f>
        <v>2.22</v>
      </c>
      <c r="N133" s="153"/>
    </row>
    <row r="134" ht="15.75" spans="1:14">
      <c r="A134" s="3">
        <v>131</v>
      </c>
      <c r="B134" s="4"/>
      <c r="C134" s="4"/>
      <c r="D134" s="4"/>
      <c r="E134" s="4" t="s">
        <v>228</v>
      </c>
      <c r="F134" s="151" t="s">
        <v>74</v>
      </c>
      <c r="G134" s="152">
        <v>3</v>
      </c>
      <c r="H134" s="3">
        <v>30</v>
      </c>
      <c r="I134" s="152">
        <v>4</v>
      </c>
      <c r="J134" s="3">
        <f t="shared" si="4"/>
        <v>37</v>
      </c>
      <c r="K134" s="3">
        <v>1</v>
      </c>
      <c r="L134" s="152">
        <v>600</v>
      </c>
      <c r="M134" s="152">
        <f t="shared" si="5"/>
        <v>2.22</v>
      </c>
      <c r="N134" s="153"/>
    </row>
    <row r="135" ht="15.75" spans="1:14">
      <c r="A135" s="3">
        <v>132</v>
      </c>
      <c r="B135" s="4"/>
      <c r="C135" s="4"/>
      <c r="D135" s="4" t="s">
        <v>229</v>
      </c>
      <c r="E135" s="4"/>
      <c r="F135" s="151" t="s">
        <v>74</v>
      </c>
      <c r="G135" s="152">
        <v>3</v>
      </c>
      <c r="H135" s="3">
        <v>30</v>
      </c>
      <c r="I135" s="152">
        <v>4</v>
      </c>
      <c r="J135" s="3">
        <f t="shared" si="4"/>
        <v>37</v>
      </c>
      <c r="K135" s="3">
        <v>1</v>
      </c>
      <c r="L135" s="152">
        <v>600</v>
      </c>
      <c r="M135" s="152">
        <f t="shared" si="5"/>
        <v>2.22</v>
      </c>
      <c r="N135" s="153"/>
    </row>
    <row r="136" ht="15.75" spans="1:14">
      <c r="A136" s="3">
        <v>133</v>
      </c>
      <c r="B136" s="4"/>
      <c r="C136" s="4"/>
      <c r="D136" s="4" t="s">
        <v>230</v>
      </c>
      <c r="E136" s="4"/>
      <c r="F136" s="151" t="s">
        <v>74</v>
      </c>
      <c r="G136" s="152">
        <v>3</v>
      </c>
      <c r="H136" s="3">
        <v>25</v>
      </c>
      <c r="I136" s="152">
        <v>4</v>
      </c>
      <c r="J136" s="3">
        <f t="shared" si="4"/>
        <v>32</v>
      </c>
      <c r="K136" s="3">
        <v>1</v>
      </c>
      <c r="L136" s="152">
        <v>600</v>
      </c>
      <c r="M136" s="152">
        <f t="shared" si="5"/>
        <v>1.92</v>
      </c>
      <c r="N136" s="153"/>
    </row>
    <row r="137" ht="15.75" spans="1:14">
      <c r="A137" s="3">
        <v>134</v>
      </c>
      <c r="B137" s="4"/>
      <c r="C137" s="4"/>
      <c r="D137" s="4" t="s">
        <v>231</v>
      </c>
      <c r="E137" s="4"/>
      <c r="F137" s="151" t="s">
        <v>74</v>
      </c>
      <c r="G137" s="152">
        <v>3</v>
      </c>
      <c r="H137" s="3">
        <v>25</v>
      </c>
      <c r="I137" s="152">
        <v>4</v>
      </c>
      <c r="J137" s="3">
        <f t="shared" si="4"/>
        <v>32</v>
      </c>
      <c r="K137" s="3">
        <v>1</v>
      </c>
      <c r="L137" s="152">
        <v>600</v>
      </c>
      <c r="M137" s="152">
        <f t="shared" si="5"/>
        <v>1.92</v>
      </c>
      <c r="N137" s="153"/>
    </row>
    <row r="138" ht="15.75" spans="1:14">
      <c r="A138" s="3">
        <v>135</v>
      </c>
      <c r="B138" s="4"/>
      <c r="C138" s="4"/>
      <c r="D138" s="4" t="s">
        <v>232</v>
      </c>
      <c r="E138" s="4"/>
      <c r="F138" s="151" t="s">
        <v>74</v>
      </c>
      <c r="G138" s="152">
        <v>3</v>
      </c>
      <c r="H138" s="3">
        <v>25</v>
      </c>
      <c r="I138" s="152">
        <v>4</v>
      </c>
      <c r="J138" s="3">
        <f t="shared" si="4"/>
        <v>32</v>
      </c>
      <c r="K138" s="3">
        <v>1</v>
      </c>
      <c r="L138" s="152">
        <v>600</v>
      </c>
      <c r="M138" s="152">
        <f t="shared" si="5"/>
        <v>1.92</v>
      </c>
      <c r="N138" s="153"/>
    </row>
    <row r="139" ht="15.75" spans="1:14">
      <c r="A139" s="3">
        <v>136</v>
      </c>
      <c r="B139" s="4"/>
      <c r="C139" s="4"/>
      <c r="D139" s="4" t="s">
        <v>233</v>
      </c>
      <c r="E139" s="4"/>
      <c r="F139" s="151" t="s">
        <v>74</v>
      </c>
      <c r="G139" s="152">
        <v>3</v>
      </c>
      <c r="H139" s="3">
        <v>30</v>
      </c>
      <c r="I139" s="152">
        <v>4</v>
      </c>
      <c r="J139" s="3">
        <f t="shared" si="4"/>
        <v>37</v>
      </c>
      <c r="K139" s="3">
        <v>1</v>
      </c>
      <c r="L139" s="152">
        <v>600</v>
      </c>
      <c r="M139" s="152">
        <f t="shared" si="5"/>
        <v>2.22</v>
      </c>
      <c r="N139" s="153"/>
    </row>
    <row r="140" ht="15.75" spans="1:14">
      <c r="A140" s="3">
        <v>137</v>
      </c>
      <c r="B140" s="4"/>
      <c r="C140" s="4"/>
      <c r="D140" s="4" t="s">
        <v>234</v>
      </c>
      <c r="E140" s="4" t="s">
        <v>235</v>
      </c>
      <c r="F140" s="151" t="s">
        <v>74</v>
      </c>
      <c r="G140" s="152">
        <v>3</v>
      </c>
      <c r="H140" s="3">
        <v>25</v>
      </c>
      <c r="I140" s="152">
        <v>4</v>
      </c>
      <c r="J140" s="3">
        <f t="shared" si="4"/>
        <v>32</v>
      </c>
      <c r="K140" s="3">
        <v>1</v>
      </c>
      <c r="L140" s="152">
        <v>600</v>
      </c>
      <c r="M140" s="152">
        <f t="shared" si="5"/>
        <v>1.92</v>
      </c>
      <c r="N140" s="153"/>
    </row>
    <row r="141" ht="15.75" spans="1:14">
      <c r="A141" s="3">
        <v>138</v>
      </c>
      <c r="B141" s="4"/>
      <c r="C141" s="4"/>
      <c r="D141" s="4"/>
      <c r="E141" s="4" t="s">
        <v>236</v>
      </c>
      <c r="F141" s="151" t="s">
        <v>74</v>
      </c>
      <c r="G141" s="152">
        <v>3</v>
      </c>
      <c r="H141" s="3">
        <v>25</v>
      </c>
      <c r="I141" s="152">
        <v>4</v>
      </c>
      <c r="J141" s="3">
        <f t="shared" si="4"/>
        <v>32</v>
      </c>
      <c r="K141" s="3">
        <v>1</v>
      </c>
      <c r="L141" s="152">
        <v>600</v>
      </c>
      <c r="M141" s="152">
        <f t="shared" si="5"/>
        <v>1.92</v>
      </c>
      <c r="N141" s="153"/>
    </row>
    <row r="142" ht="15.75" spans="1:14">
      <c r="A142" s="3">
        <v>139</v>
      </c>
      <c r="B142" s="4"/>
      <c r="C142" s="4"/>
      <c r="D142" s="4" t="s">
        <v>237</v>
      </c>
      <c r="E142" s="4"/>
      <c r="F142" s="151" t="s">
        <v>74</v>
      </c>
      <c r="G142" s="152">
        <v>3</v>
      </c>
      <c r="H142" s="3">
        <v>25</v>
      </c>
      <c r="I142" s="152">
        <v>4</v>
      </c>
      <c r="J142" s="3">
        <f t="shared" si="4"/>
        <v>32</v>
      </c>
      <c r="K142" s="3">
        <v>1</v>
      </c>
      <c r="L142" s="152">
        <v>600</v>
      </c>
      <c r="M142" s="152">
        <f t="shared" si="5"/>
        <v>1.92</v>
      </c>
      <c r="N142" s="153"/>
    </row>
    <row r="143" ht="15.75" spans="1:14">
      <c r="A143" s="3">
        <v>140</v>
      </c>
      <c r="B143" s="4"/>
      <c r="C143" s="4"/>
      <c r="D143" s="4" t="s">
        <v>238</v>
      </c>
      <c r="E143" s="4"/>
      <c r="F143" s="151" t="s">
        <v>74</v>
      </c>
      <c r="G143" s="152">
        <v>3</v>
      </c>
      <c r="H143" s="3">
        <v>25</v>
      </c>
      <c r="I143" s="152">
        <v>4</v>
      </c>
      <c r="J143" s="3">
        <f t="shared" si="4"/>
        <v>32</v>
      </c>
      <c r="K143" s="3">
        <v>1</v>
      </c>
      <c r="L143" s="152">
        <v>600</v>
      </c>
      <c r="M143" s="152">
        <f t="shared" si="5"/>
        <v>1.92</v>
      </c>
      <c r="N143" s="153"/>
    </row>
    <row r="144" ht="15.75" spans="1:14">
      <c r="A144" s="3">
        <v>141</v>
      </c>
      <c r="B144" s="4"/>
      <c r="C144" s="4"/>
      <c r="D144" s="4" t="s">
        <v>239</v>
      </c>
      <c r="E144" s="4"/>
      <c r="F144" s="151" t="s">
        <v>74</v>
      </c>
      <c r="G144" s="152">
        <v>3</v>
      </c>
      <c r="H144" s="3">
        <v>25</v>
      </c>
      <c r="I144" s="152">
        <v>4</v>
      </c>
      <c r="J144" s="3">
        <f t="shared" si="4"/>
        <v>32</v>
      </c>
      <c r="K144" s="3">
        <v>1</v>
      </c>
      <c r="L144" s="152">
        <v>600</v>
      </c>
      <c r="M144" s="152">
        <f t="shared" si="5"/>
        <v>1.92</v>
      </c>
      <c r="N144" s="153"/>
    </row>
    <row r="145" ht="15.75" spans="1:14">
      <c r="A145" s="3">
        <v>142</v>
      </c>
      <c r="B145" s="4" t="s">
        <v>240</v>
      </c>
      <c r="C145" s="4"/>
      <c r="D145" s="4" t="s">
        <v>241</v>
      </c>
      <c r="E145" s="4"/>
      <c r="F145" s="151" t="s">
        <v>74</v>
      </c>
      <c r="G145" s="152">
        <v>3</v>
      </c>
      <c r="H145" s="3">
        <v>35</v>
      </c>
      <c r="I145" s="152">
        <v>4</v>
      </c>
      <c r="J145" s="3">
        <f t="shared" si="4"/>
        <v>42</v>
      </c>
      <c r="K145" s="3">
        <v>1</v>
      </c>
      <c r="L145" s="152">
        <v>600</v>
      </c>
      <c r="M145" s="152">
        <f t="shared" si="5"/>
        <v>2.52</v>
      </c>
      <c r="N145" s="153"/>
    </row>
    <row r="146" ht="15.75" spans="1:14">
      <c r="A146" s="3">
        <v>143</v>
      </c>
      <c r="B146" s="4"/>
      <c r="C146" s="4"/>
      <c r="D146" s="4" t="s">
        <v>242</v>
      </c>
      <c r="E146" s="4"/>
      <c r="F146" s="151" t="s">
        <v>74</v>
      </c>
      <c r="G146" s="152">
        <v>3</v>
      </c>
      <c r="H146" s="3">
        <v>35</v>
      </c>
      <c r="I146" s="152">
        <v>4</v>
      </c>
      <c r="J146" s="3">
        <f t="shared" si="4"/>
        <v>42</v>
      </c>
      <c r="K146" s="3">
        <v>1</v>
      </c>
      <c r="L146" s="152">
        <v>600</v>
      </c>
      <c r="M146" s="152">
        <f t="shared" si="5"/>
        <v>2.52</v>
      </c>
      <c r="N146" s="153"/>
    </row>
    <row r="147" ht="15.75" spans="1:14">
      <c r="A147" s="3">
        <v>144</v>
      </c>
      <c r="B147" s="4"/>
      <c r="C147" s="4"/>
      <c r="D147" s="4" t="s">
        <v>243</v>
      </c>
      <c r="E147" s="4"/>
      <c r="F147" s="151" t="s">
        <v>74</v>
      </c>
      <c r="G147" s="152">
        <v>3</v>
      </c>
      <c r="H147" s="3">
        <v>35</v>
      </c>
      <c r="I147" s="152">
        <v>4</v>
      </c>
      <c r="J147" s="3">
        <f t="shared" si="4"/>
        <v>42</v>
      </c>
      <c r="K147" s="3">
        <v>1</v>
      </c>
      <c r="L147" s="152">
        <v>600</v>
      </c>
      <c r="M147" s="152">
        <f t="shared" si="5"/>
        <v>2.52</v>
      </c>
      <c r="N147" s="153"/>
    </row>
    <row r="148" ht="15.75" spans="1:14">
      <c r="A148" s="3">
        <v>145</v>
      </c>
      <c r="B148" s="4"/>
      <c r="C148" s="4"/>
      <c r="D148" s="4" t="s">
        <v>238</v>
      </c>
      <c r="E148" s="4"/>
      <c r="F148" s="151" t="s">
        <v>74</v>
      </c>
      <c r="G148" s="152">
        <v>3</v>
      </c>
      <c r="H148" s="3">
        <v>34</v>
      </c>
      <c r="I148" s="152">
        <v>4</v>
      </c>
      <c r="J148" s="3">
        <f t="shared" si="4"/>
        <v>41</v>
      </c>
      <c r="K148" s="3">
        <v>1</v>
      </c>
      <c r="L148" s="152">
        <v>600</v>
      </c>
      <c r="M148" s="152">
        <f t="shared" si="5"/>
        <v>2.46</v>
      </c>
      <c r="N148" s="153"/>
    </row>
    <row r="149" ht="15.75" spans="1:14">
      <c r="A149" s="3">
        <v>146</v>
      </c>
      <c r="B149" s="4"/>
      <c r="C149" s="4"/>
      <c r="D149" s="4" t="s">
        <v>244</v>
      </c>
      <c r="E149" s="4"/>
      <c r="F149" s="151" t="s">
        <v>74</v>
      </c>
      <c r="G149" s="152">
        <v>3</v>
      </c>
      <c r="H149" s="3">
        <v>30</v>
      </c>
      <c r="I149" s="152">
        <v>4</v>
      </c>
      <c r="J149" s="3">
        <f t="shared" si="4"/>
        <v>37</v>
      </c>
      <c r="K149" s="3">
        <v>1</v>
      </c>
      <c r="L149" s="152">
        <v>600</v>
      </c>
      <c r="M149" s="152">
        <f t="shared" si="5"/>
        <v>2.22</v>
      </c>
      <c r="N149" s="153"/>
    </row>
    <row r="150" ht="15.75" spans="1:14">
      <c r="A150" s="3">
        <v>147</v>
      </c>
      <c r="B150" s="4" t="s">
        <v>245</v>
      </c>
      <c r="C150" s="4"/>
      <c r="D150" s="4" t="s">
        <v>246</v>
      </c>
      <c r="E150" s="4"/>
      <c r="F150" s="151" t="s">
        <v>74</v>
      </c>
      <c r="G150" s="152">
        <v>3</v>
      </c>
      <c r="H150" s="3">
        <v>25</v>
      </c>
      <c r="I150" s="152">
        <v>4</v>
      </c>
      <c r="J150" s="3">
        <f t="shared" si="4"/>
        <v>32</v>
      </c>
      <c r="K150" s="3">
        <v>0.6</v>
      </c>
      <c r="L150" s="152">
        <v>600</v>
      </c>
      <c r="M150" s="152">
        <f t="shared" si="5"/>
        <v>1.152</v>
      </c>
      <c r="N150" s="153"/>
    </row>
    <row r="151" ht="15.75" spans="1:14">
      <c r="A151" s="3">
        <v>148</v>
      </c>
      <c r="B151" s="4"/>
      <c r="C151" s="4"/>
      <c r="D151" s="4" t="s">
        <v>247</v>
      </c>
      <c r="E151" s="4"/>
      <c r="F151" s="151" t="s">
        <v>74</v>
      </c>
      <c r="G151" s="152">
        <v>3</v>
      </c>
      <c r="H151" s="3">
        <v>25</v>
      </c>
      <c r="I151" s="152">
        <v>4</v>
      </c>
      <c r="J151" s="3">
        <f t="shared" si="4"/>
        <v>32</v>
      </c>
      <c r="K151" s="3">
        <v>0.6</v>
      </c>
      <c r="L151" s="152">
        <v>600</v>
      </c>
      <c r="M151" s="152">
        <f t="shared" si="5"/>
        <v>1.152</v>
      </c>
      <c r="N151" s="153"/>
    </row>
    <row r="152" ht="15.75" spans="1:14">
      <c r="A152" s="3">
        <v>149</v>
      </c>
      <c r="B152" s="4"/>
      <c r="C152" s="4"/>
      <c r="D152" s="4" t="s">
        <v>248</v>
      </c>
      <c r="E152" s="4"/>
      <c r="F152" s="151" t="s">
        <v>74</v>
      </c>
      <c r="G152" s="152">
        <v>3</v>
      </c>
      <c r="H152" s="3">
        <v>25</v>
      </c>
      <c r="I152" s="152">
        <v>4</v>
      </c>
      <c r="J152" s="3">
        <f t="shared" si="4"/>
        <v>32</v>
      </c>
      <c r="K152" s="3">
        <v>0.6</v>
      </c>
      <c r="L152" s="152">
        <v>600</v>
      </c>
      <c r="M152" s="152">
        <f t="shared" si="5"/>
        <v>1.152</v>
      </c>
      <c r="N152" s="153"/>
    </row>
    <row r="153" ht="15.75" spans="1:14">
      <c r="A153" s="3">
        <v>150</v>
      </c>
      <c r="B153" s="4"/>
      <c r="C153" s="4"/>
      <c r="D153" s="4" t="s">
        <v>249</v>
      </c>
      <c r="E153" s="4"/>
      <c r="F153" s="151" t="s">
        <v>74</v>
      </c>
      <c r="G153" s="152">
        <v>3</v>
      </c>
      <c r="H153" s="3">
        <v>25</v>
      </c>
      <c r="I153" s="152">
        <v>4</v>
      </c>
      <c r="J153" s="3">
        <f t="shared" si="4"/>
        <v>32</v>
      </c>
      <c r="K153" s="3">
        <v>0.6</v>
      </c>
      <c r="L153" s="152">
        <v>600</v>
      </c>
      <c r="M153" s="152">
        <f t="shared" si="5"/>
        <v>1.152</v>
      </c>
      <c r="N153" s="153"/>
    </row>
    <row r="154" ht="15.75" spans="1:14">
      <c r="A154" s="3">
        <v>151</v>
      </c>
      <c r="B154" s="4"/>
      <c r="C154" s="4"/>
      <c r="D154" s="4" t="s">
        <v>250</v>
      </c>
      <c r="E154" s="4"/>
      <c r="F154" s="151" t="s">
        <v>74</v>
      </c>
      <c r="G154" s="152">
        <v>3</v>
      </c>
      <c r="H154" s="3">
        <v>25</v>
      </c>
      <c r="I154" s="152">
        <v>4</v>
      </c>
      <c r="J154" s="3">
        <f t="shared" si="4"/>
        <v>32</v>
      </c>
      <c r="K154" s="3">
        <v>0.6</v>
      </c>
      <c r="L154" s="152">
        <v>600</v>
      </c>
      <c r="M154" s="152">
        <f t="shared" si="5"/>
        <v>1.152</v>
      </c>
      <c r="N154" s="153"/>
    </row>
    <row r="155" ht="15.75" spans="1:14">
      <c r="A155" s="34" t="s">
        <v>251</v>
      </c>
      <c r="B155" s="34"/>
      <c r="C155" s="34"/>
      <c r="D155" s="34"/>
      <c r="E155" s="34"/>
      <c r="F155" s="34"/>
      <c r="G155" s="34"/>
      <c r="H155" s="34"/>
      <c r="I155" s="34"/>
      <c r="J155" s="34"/>
      <c r="K155" s="34"/>
      <c r="L155" s="34"/>
      <c r="M155" s="154">
        <f>SUM(M4:M154)</f>
        <v>270</v>
      </c>
      <c r="N155" s="153"/>
    </row>
    <row r="156" ht="15.75" spans="1:14">
      <c r="A156" s="148" t="s">
        <v>38</v>
      </c>
      <c r="B156" s="149" t="s">
        <v>252</v>
      </c>
      <c r="C156" s="149"/>
      <c r="D156" s="149"/>
      <c r="E156" s="149"/>
      <c r="F156" s="149"/>
      <c r="G156" s="149"/>
      <c r="H156" s="149"/>
      <c r="I156" s="149"/>
      <c r="J156" s="149"/>
      <c r="K156" s="149"/>
      <c r="L156" s="149"/>
      <c r="M156" s="149"/>
      <c r="N156" s="153"/>
    </row>
    <row r="157" ht="15.75" spans="1:14">
      <c r="A157" s="3">
        <v>1</v>
      </c>
      <c r="B157" s="4" t="s">
        <v>253</v>
      </c>
      <c r="C157" s="4" t="s">
        <v>254</v>
      </c>
      <c r="D157" s="4" t="s">
        <v>255</v>
      </c>
      <c r="E157" s="4"/>
      <c r="F157" s="151" t="s">
        <v>74</v>
      </c>
      <c r="G157" s="152">
        <v>3</v>
      </c>
      <c r="H157" s="152">
        <v>20</v>
      </c>
      <c r="I157" s="152">
        <v>4</v>
      </c>
      <c r="J157" s="3">
        <f t="shared" ref="J157:J220" si="6">SUM(G157:I157)</f>
        <v>27</v>
      </c>
      <c r="K157" s="152">
        <v>1</v>
      </c>
      <c r="L157" s="152">
        <v>600</v>
      </c>
      <c r="M157" s="152">
        <f t="shared" ref="M157:M220" si="7">J157*L157/10000*K157</f>
        <v>1.62</v>
      </c>
      <c r="N157" s="153"/>
    </row>
    <row r="158" ht="15.75" spans="1:14">
      <c r="A158" s="3">
        <v>2</v>
      </c>
      <c r="B158" s="4"/>
      <c r="C158" s="4"/>
      <c r="D158" s="4" t="s">
        <v>82</v>
      </c>
      <c r="E158" s="4"/>
      <c r="F158" s="151" t="s">
        <v>74</v>
      </c>
      <c r="G158" s="152">
        <v>3</v>
      </c>
      <c r="H158" s="152">
        <v>20</v>
      </c>
      <c r="I158" s="152">
        <v>4</v>
      </c>
      <c r="J158" s="3">
        <f t="shared" si="6"/>
        <v>27</v>
      </c>
      <c r="K158" s="152">
        <v>1</v>
      </c>
      <c r="L158" s="152">
        <v>600</v>
      </c>
      <c r="M158" s="152">
        <f t="shared" si="7"/>
        <v>1.62</v>
      </c>
      <c r="N158" s="153"/>
    </row>
    <row r="159" ht="15.75" spans="1:14">
      <c r="A159" s="3">
        <v>3</v>
      </c>
      <c r="B159" s="4"/>
      <c r="C159" s="4"/>
      <c r="D159" s="4" t="s">
        <v>90</v>
      </c>
      <c r="E159" s="4"/>
      <c r="F159" s="151" t="s">
        <v>74</v>
      </c>
      <c r="G159" s="152">
        <v>3</v>
      </c>
      <c r="H159" s="152">
        <v>20</v>
      </c>
      <c r="I159" s="152">
        <v>4</v>
      </c>
      <c r="J159" s="3">
        <f t="shared" si="6"/>
        <v>27</v>
      </c>
      <c r="K159" s="152">
        <v>1</v>
      </c>
      <c r="L159" s="152">
        <v>600</v>
      </c>
      <c r="M159" s="152">
        <f t="shared" si="7"/>
        <v>1.62</v>
      </c>
      <c r="N159" s="153"/>
    </row>
    <row r="160" ht="15.75" spans="1:14">
      <c r="A160" s="3">
        <v>4</v>
      </c>
      <c r="B160" s="4"/>
      <c r="C160" s="4" t="s">
        <v>88</v>
      </c>
      <c r="D160" s="4" t="s">
        <v>256</v>
      </c>
      <c r="E160" s="4"/>
      <c r="F160" s="151" t="s">
        <v>74</v>
      </c>
      <c r="G160" s="152">
        <v>3</v>
      </c>
      <c r="H160" s="152">
        <v>20</v>
      </c>
      <c r="I160" s="152">
        <v>4</v>
      </c>
      <c r="J160" s="3">
        <f t="shared" si="6"/>
        <v>27</v>
      </c>
      <c r="K160" s="152">
        <v>1</v>
      </c>
      <c r="L160" s="152">
        <v>600</v>
      </c>
      <c r="M160" s="152">
        <f t="shared" si="7"/>
        <v>1.62</v>
      </c>
      <c r="N160" s="153"/>
    </row>
    <row r="161" ht="15.75" spans="1:14">
      <c r="A161" s="3">
        <v>5</v>
      </c>
      <c r="B161" s="4"/>
      <c r="C161" s="4"/>
      <c r="D161" s="4" t="s">
        <v>257</v>
      </c>
      <c r="E161" s="4"/>
      <c r="F161" s="151" t="s">
        <v>74</v>
      </c>
      <c r="G161" s="152">
        <v>3</v>
      </c>
      <c r="H161" s="152">
        <v>20</v>
      </c>
      <c r="I161" s="152">
        <v>4</v>
      </c>
      <c r="J161" s="3">
        <f t="shared" si="6"/>
        <v>27</v>
      </c>
      <c r="K161" s="152">
        <v>1</v>
      </c>
      <c r="L161" s="152">
        <v>600</v>
      </c>
      <c r="M161" s="152">
        <f t="shared" si="7"/>
        <v>1.62</v>
      </c>
      <c r="N161" s="153"/>
    </row>
    <row r="162" ht="15.75" spans="1:14">
      <c r="A162" s="3">
        <v>6</v>
      </c>
      <c r="B162" s="4"/>
      <c r="C162" s="4"/>
      <c r="D162" s="4" t="s">
        <v>90</v>
      </c>
      <c r="E162" s="4"/>
      <c r="F162" s="151" t="s">
        <v>74</v>
      </c>
      <c r="G162" s="152">
        <v>3</v>
      </c>
      <c r="H162" s="152">
        <v>20</v>
      </c>
      <c r="I162" s="152">
        <v>4</v>
      </c>
      <c r="J162" s="3">
        <f t="shared" si="6"/>
        <v>27</v>
      </c>
      <c r="K162" s="152">
        <v>1</v>
      </c>
      <c r="L162" s="152">
        <v>600</v>
      </c>
      <c r="M162" s="152">
        <f t="shared" si="7"/>
        <v>1.62</v>
      </c>
      <c r="N162" s="153"/>
    </row>
    <row r="163" ht="15.75" spans="1:14">
      <c r="A163" s="3">
        <v>7</v>
      </c>
      <c r="B163" s="4"/>
      <c r="C163" s="4" t="s">
        <v>258</v>
      </c>
      <c r="D163" s="4" t="s">
        <v>259</v>
      </c>
      <c r="E163" s="4"/>
      <c r="F163" s="151" t="s">
        <v>74</v>
      </c>
      <c r="G163" s="152">
        <v>3</v>
      </c>
      <c r="H163" s="152">
        <v>20</v>
      </c>
      <c r="I163" s="152">
        <v>4</v>
      </c>
      <c r="J163" s="3">
        <f t="shared" si="6"/>
        <v>27</v>
      </c>
      <c r="K163" s="152">
        <v>1</v>
      </c>
      <c r="L163" s="152">
        <v>600</v>
      </c>
      <c r="M163" s="152">
        <f t="shared" si="7"/>
        <v>1.62</v>
      </c>
      <c r="N163" s="153"/>
    </row>
    <row r="164" ht="15.75" spans="1:14">
      <c r="A164" s="3">
        <v>8</v>
      </c>
      <c r="B164" s="4"/>
      <c r="C164" s="4"/>
      <c r="D164" s="4" t="s">
        <v>260</v>
      </c>
      <c r="E164" s="4"/>
      <c r="F164" s="151" t="s">
        <v>74</v>
      </c>
      <c r="G164" s="152">
        <v>3</v>
      </c>
      <c r="H164" s="152">
        <v>20</v>
      </c>
      <c r="I164" s="152">
        <v>4</v>
      </c>
      <c r="J164" s="3">
        <f t="shared" si="6"/>
        <v>27</v>
      </c>
      <c r="K164" s="152">
        <v>1</v>
      </c>
      <c r="L164" s="152">
        <v>600</v>
      </c>
      <c r="M164" s="152">
        <f t="shared" si="7"/>
        <v>1.62</v>
      </c>
      <c r="N164" s="153"/>
    </row>
    <row r="165" ht="15.75" spans="1:14">
      <c r="A165" s="3">
        <v>9</v>
      </c>
      <c r="B165" s="4"/>
      <c r="C165" s="4"/>
      <c r="D165" s="4" t="s">
        <v>261</v>
      </c>
      <c r="E165" s="4"/>
      <c r="F165" s="151" t="s">
        <v>74</v>
      </c>
      <c r="G165" s="152">
        <v>3</v>
      </c>
      <c r="H165" s="152">
        <v>20</v>
      </c>
      <c r="I165" s="152">
        <v>4</v>
      </c>
      <c r="J165" s="3">
        <f t="shared" si="6"/>
        <v>27</v>
      </c>
      <c r="K165" s="152">
        <v>1</v>
      </c>
      <c r="L165" s="152">
        <v>600</v>
      </c>
      <c r="M165" s="152">
        <f t="shared" si="7"/>
        <v>1.62</v>
      </c>
      <c r="N165" s="153"/>
    </row>
    <row r="166" ht="15.75" spans="1:14">
      <c r="A166" s="3">
        <v>10</v>
      </c>
      <c r="B166" s="4"/>
      <c r="C166" s="4"/>
      <c r="D166" s="4" t="s">
        <v>262</v>
      </c>
      <c r="E166" s="4"/>
      <c r="F166" s="151" t="s">
        <v>74</v>
      </c>
      <c r="G166" s="152">
        <v>3</v>
      </c>
      <c r="H166" s="152">
        <v>20</v>
      </c>
      <c r="I166" s="152">
        <v>4</v>
      </c>
      <c r="J166" s="3">
        <f t="shared" si="6"/>
        <v>27</v>
      </c>
      <c r="K166" s="152">
        <v>1</v>
      </c>
      <c r="L166" s="152">
        <v>600</v>
      </c>
      <c r="M166" s="152">
        <f t="shared" si="7"/>
        <v>1.62</v>
      </c>
      <c r="N166" s="153"/>
    </row>
    <row r="167" ht="15.75" spans="1:14">
      <c r="A167" s="3">
        <v>11</v>
      </c>
      <c r="B167" s="4"/>
      <c r="C167" s="4"/>
      <c r="D167" s="4" t="s">
        <v>263</v>
      </c>
      <c r="E167" s="4"/>
      <c r="F167" s="151" t="s">
        <v>74</v>
      </c>
      <c r="G167" s="152">
        <v>3</v>
      </c>
      <c r="H167" s="152">
        <v>20</v>
      </c>
      <c r="I167" s="152">
        <v>4</v>
      </c>
      <c r="J167" s="3">
        <f t="shared" si="6"/>
        <v>27</v>
      </c>
      <c r="K167" s="152">
        <v>1</v>
      </c>
      <c r="L167" s="152">
        <v>600</v>
      </c>
      <c r="M167" s="152">
        <f t="shared" si="7"/>
        <v>1.62</v>
      </c>
      <c r="N167" s="153"/>
    </row>
    <row r="168" ht="15.75" spans="1:14">
      <c r="A168" s="3">
        <v>12</v>
      </c>
      <c r="B168" s="4"/>
      <c r="C168" s="4" t="s">
        <v>264</v>
      </c>
      <c r="D168" s="4" t="s">
        <v>265</v>
      </c>
      <c r="E168" s="4"/>
      <c r="F168" s="151" t="s">
        <v>74</v>
      </c>
      <c r="G168" s="152">
        <v>3</v>
      </c>
      <c r="H168" s="152">
        <v>20</v>
      </c>
      <c r="I168" s="152">
        <v>4</v>
      </c>
      <c r="J168" s="3">
        <f t="shared" si="6"/>
        <v>27</v>
      </c>
      <c r="K168" s="152">
        <v>1</v>
      </c>
      <c r="L168" s="152">
        <v>600</v>
      </c>
      <c r="M168" s="152">
        <f t="shared" si="7"/>
        <v>1.62</v>
      </c>
      <c r="N168" s="153"/>
    </row>
    <row r="169" ht="15.75" spans="1:14">
      <c r="A169" s="3">
        <v>13</v>
      </c>
      <c r="B169" s="4"/>
      <c r="C169" s="4"/>
      <c r="D169" s="4" t="s">
        <v>266</v>
      </c>
      <c r="E169" s="4"/>
      <c r="F169" s="151" t="s">
        <v>74</v>
      </c>
      <c r="G169" s="152">
        <v>3</v>
      </c>
      <c r="H169" s="152">
        <v>20</v>
      </c>
      <c r="I169" s="152">
        <v>4</v>
      </c>
      <c r="J169" s="3">
        <f t="shared" si="6"/>
        <v>27</v>
      </c>
      <c r="K169" s="152">
        <v>1</v>
      </c>
      <c r="L169" s="152">
        <v>600</v>
      </c>
      <c r="M169" s="152">
        <f t="shared" si="7"/>
        <v>1.62</v>
      </c>
      <c r="N169" s="153"/>
    </row>
    <row r="170" ht="15.75" spans="1:14">
      <c r="A170" s="3">
        <v>14</v>
      </c>
      <c r="B170" s="4"/>
      <c r="C170" s="4" t="s">
        <v>267</v>
      </c>
      <c r="D170" s="4" t="s">
        <v>268</v>
      </c>
      <c r="E170" s="4"/>
      <c r="F170" s="151" t="s">
        <v>74</v>
      </c>
      <c r="G170" s="152">
        <v>3</v>
      </c>
      <c r="H170" s="152">
        <v>20</v>
      </c>
      <c r="I170" s="152">
        <v>4</v>
      </c>
      <c r="J170" s="3">
        <f t="shared" si="6"/>
        <v>27</v>
      </c>
      <c r="K170" s="152">
        <v>1</v>
      </c>
      <c r="L170" s="152">
        <v>600</v>
      </c>
      <c r="M170" s="152">
        <f t="shared" si="7"/>
        <v>1.62</v>
      </c>
      <c r="N170" s="153"/>
    </row>
    <row r="171" ht="15.75" spans="1:14">
      <c r="A171" s="3">
        <v>15</v>
      </c>
      <c r="B171" s="4"/>
      <c r="C171" s="4"/>
      <c r="D171" s="4" t="s">
        <v>269</v>
      </c>
      <c r="E171" s="4"/>
      <c r="F171" s="151" t="s">
        <v>74</v>
      </c>
      <c r="G171" s="152">
        <v>3</v>
      </c>
      <c r="H171" s="152">
        <v>20</v>
      </c>
      <c r="I171" s="152">
        <v>4</v>
      </c>
      <c r="J171" s="3">
        <f t="shared" si="6"/>
        <v>27</v>
      </c>
      <c r="K171" s="152">
        <v>1</v>
      </c>
      <c r="L171" s="152">
        <v>600</v>
      </c>
      <c r="M171" s="152">
        <f t="shared" si="7"/>
        <v>1.62</v>
      </c>
      <c r="N171" s="153"/>
    </row>
    <row r="172" ht="15.75" spans="1:14">
      <c r="A172" s="3">
        <v>16</v>
      </c>
      <c r="B172" s="4"/>
      <c r="C172" s="4"/>
      <c r="D172" s="4" t="s">
        <v>270</v>
      </c>
      <c r="E172" s="4"/>
      <c r="F172" s="151" t="s">
        <v>74</v>
      </c>
      <c r="G172" s="152">
        <v>3</v>
      </c>
      <c r="H172" s="152">
        <v>20</v>
      </c>
      <c r="I172" s="152">
        <v>4</v>
      </c>
      <c r="J172" s="3">
        <f t="shared" si="6"/>
        <v>27</v>
      </c>
      <c r="K172" s="152">
        <v>1</v>
      </c>
      <c r="L172" s="152">
        <v>600</v>
      </c>
      <c r="M172" s="152">
        <f t="shared" si="7"/>
        <v>1.62</v>
      </c>
      <c r="N172" s="153"/>
    </row>
    <row r="173" ht="15.75" spans="1:14">
      <c r="A173" s="3">
        <v>17</v>
      </c>
      <c r="B173" s="4" t="s">
        <v>271</v>
      </c>
      <c r="C173" s="4" t="s">
        <v>272</v>
      </c>
      <c r="D173" s="4"/>
      <c r="E173" s="4"/>
      <c r="F173" s="151" t="s">
        <v>74</v>
      </c>
      <c r="G173" s="152">
        <v>3</v>
      </c>
      <c r="H173" s="152">
        <v>25</v>
      </c>
      <c r="I173" s="152">
        <v>4</v>
      </c>
      <c r="J173" s="3">
        <f t="shared" si="6"/>
        <v>32</v>
      </c>
      <c r="K173" s="152">
        <v>1</v>
      </c>
      <c r="L173" s="152">
        <v>600</v>
      </c>
      <c r="M173" s="152">
        <f t="shared" si="7"/>
        <v>1.92</v>
      </c>
      <c r="N173" s="153"/>
    </row>
    <row r="174" ht="15.75" spans="1:14">
      <c r="A174" s="3">
        <v>18</v>
      </c>
      <c r="B174" s="4"/>
      <c r="C174" s="4" t="s">
        <v>273</v>
      </c>
      <c r="D174" s="4" t="s">
        <v>274</v>
      </c>
      <c r="E174" s="4"/>
      <c r="F174" s="151" t="s">
        <v>74</v>
      </c>
      <c r="G174" s="152">
        <v>3</v>
      </c>
      <c r="H174" s="152">
        <v>25</v>
      </c>
      <c r="I174" s="152">
        <v>4</v>
      </c>
      <c r="J174" s="3">
        <f t="shared" si="6"/>
        <v>32</v>
      </c>
      <c r="K174" s="152">
        <v>1</v>
      </c>
      <c r="L174" s="152">
        <v>600</v>
      </c>
      <c r="M174" s="152">
        <f t="shared" si="7"/>
        <v>1.92</v>
      </c>
      <c r="N174" s="153"/>
    </row>
    <row r="175" ht="15.75" spans="1:14">
      <c r="A175" s="3">
        <v>19</v>
      </c>
      <c r="B175" s="4"/>
      <c r="C175" s="4"/>
      <c r="D175" s="4" t="s">
        <v>275</v>
      </c>
      <c r="E175" s="4"/>
      <c r="F175" s="151" t="s">
        <v>74</v>
      </c>
      <c r="G175" s="152">
        <v>3</v>
      </c>
      <c r="H175" s="152">
        <v>25</v>
      </c>
      <c r="I175" s="152">
        <v>4</v>
      </c>
      <c r="J175" s="3">
        <f t="shared" si="6"/>
        <v>32</v>
      </c>
      <c r="K175" s="152">
        <v>1</v>
      </c>
      <c r="L175" s="152">
        <v>600</v>
      </c>
      <c r="M175" s="152">
        <f t="shared" si="7"/>
        <v>1.92</v>
      </c>
      <c r="N175" s="153"/>
    </row>
    <row r="176" ht="15.75" spans="1:14">
      <c r="A176" s="3">
        <v>20</v>
      </c>
      <c r="B176" s="4"/>
      <c r="C176" s="4"/>
      <c r="D176" s="4" t="s">
        <v>276</v>
      </c>
      <c r="E176" s="4"/>
      <c r="F176" s="151" t="s">
        <v>74</v>
      </c>
      <c r="G176" s="152">
        <v>3</v>
      </c>
      <c r="H176" s="152">
        <v>25</v>
      </c>
      <c r="I176" s="152">
        <v>4</v>
      </c>
      <c r="J176" s="3">
        <f t="shared" si="6"/>
        <v>32</v>
      </c>
      <c r="K176" s="152">
        <v>1</v>
      </c>
      <c r="L176" s="152">
        <v>600</v>
      </c>
      <c r="M176" s="152">
        <f t="shared" si="7"/>
        <v>1.92</v>
      </c>
      <c r="N176" s="153"/>
    </row>
    <row r="177" ht="15.75" spans="1:14">
      <c r="A177" s="3">
        <v>21</v>
      </c>
      <c r="B177" s="4"/>
      <c r="C177" s="4"/>
      <c r="D177" s="4" t="s">
        <v>277</v>
      </c>
      <c r="E177" s="4"/>
      <c r="F177" s="151" t="s">
        <v>74</v>
      </c>
      <c r="G177" s="152">
        <v>3</v>
      </c>
      <c r="H177" s="152">
        <v>25</v>
      </c>
      <c r="I177" s="152">
        <v>4</v>
      </c>
      <c r="J177" s="3">
        <f t="shared" si="6"/>
        <v>32</v>
      </c>
      <c r="K177" s="152">
        <v>1</v>
      </c>
      <c r="L177" s="152">
        <v>600</v>
      </c>
      <c r="M177" s="152">
        <f t="shared" si="7"/>
        <v>1.92</v>
      </c>
      <c r="N177" s="153"/>
    </row>
    <row r="178" ht="15.75" spans="1:14">
      <c r="A178" s="3">
        <v>22</v>
      </c>
      <c r="B178" s="4"/>
      <c r="C178" s="4"/>
      <c r="D178" s="4" t="s">
        <v>278</v>
      </c>
      <c r="E178" s="4"/>
      <c r="F178" s="151" t="s">
        <v>74</v>
      </c>
      <c r="G178" s="152">
        <v>3</v>
      </c>
      <c r="H178" s="152">
        <v>25</v>
      </c>
      <c r="I178" s="152">
        <v>4</v>
      </c>
      <c r="J178" s="3">
        <f t="shared" si="6"/>
        <v>32</v>
      </c>
      <c r="K178" s="152">
        <v>1</v>
      </c>
      <c r="L178" s="152">
        <v>600</v>
      </c>
      <c r="M178" s="152">
        <f t="shared" si="7"/>
        <v>1.92</v>
      </c>
      <c r="N178" s="153"/>
    </row>
    <row r="179" ht="15.75" spans="1:14">
      <c r="A179" s="3">
        <v>23</v>
      </c>
      <c r="B179" s="4"/>
      <c r="C179" s="4"/>
      <c r="D179" s="4" t="s">
        <v>279</v>
      </c>
      <c r="E179" s="4"/>
      <c r="F179" s="151" t="s">
        <v>74</v>
      </c>
      <c r="G179" s="152">
        <v>3</v>
      </c>
      <c r="H179" s="152">
        <v>25</v>
      </c>
      <c r="I179" s="152">
        <v>4</v>
      </c>
      <c r="J179" s="3">
        <f t="shared" si="6"/>
        <v>32</v>
      </c>
      <c r="K179" s="152">
        <v>1</v>
      </c>
      <c r="L179" s="152">
        <v>600</v>
      </c>
      <c r="M179" s="152">
        <f t="shared" si="7"/>
        <v>1.92</v>
      </c>
      <c r="N179" s="153"/>
    </row>
    <row r="180" ht="15.75" spans="1:14">
      <c r="A180" s="3">
        <v>24</v>
      </c>
      <c r="B180" s="4"/>
      <c r="C180" s="4"/>
      <c r="D180" s="4" t="s">
        <v>280</v>
      </c>
      <c r="E180" s="4"/>
      <c r="F180" s="151" t="s">
        <v>74</v>
      </c>
      <c r="G180" s="152">
        <v>3</v>
      </c>
      <c r="H180" s="152">
        <v>25</v>
      </c>
      <c r="I180" s="152">
        <v>4</v>
      </c>
      <c r="J180" s="3">
        <f t="shared" si="6"/>
        <v>32</v>
      </c>
      <c r="K180" s="152">
        <v>1</v>
      </c>
      <c r="L180" s="152">
        <v>600</v>
      </c>
      <c r="M180" s="152">
        <f t="shared" si="7"/>
        <v>1.92</v>
      </c>
      <c r="N180" s="153"/>
    </row>
    <row r="181" ht="15.75" spans="1:14">
      <c r="A181" s="3">
        <v>25</v>
      </c>
      <c r="B181" s="4"/>
      <c r="C181" s="4"/>
      <c r="D181" s="4" t="s">
        <v>281</v>
      </c>
      <c r="E181" s="4"/>
      <c r="F181" s="151" t="s">
        <v>74</v>
      </c>
      <c r="G181" s="152">
        <v>3</v>
      </c>
      <c r="H181" s="152">
        <v>25</v>
      </c>
      <c r="I181" s="152">
        <v>4</v>
      </c>
      <c r="J181" s="3">
        <f t="shared" si="6"/>
        <v>32</v>
      </c>
      <c r="K181" s="152">
        <v>1</v>
      </c>
      <c r="L181" s="152">
        <v>600</v>
      </c>
      <c r="M181" s="152">
        <f t="shared" si="7"/>
        <v>1.92</v>
      </c>
      <c r="N181" s="153"/>
    </row>
    <row r="182" ht="15.75" spans="1:14">
      <c r="A182" s="3">
        <v>26</v>
      </c>
      <c r="B182" s="4"/>
      <c r="C182" s="4" t="s">
        <v>122</v>
      </c>
      <c r="D182" s="4"/>
      <c r="E182" s="4"/>
      <c r="F182" s="151" t="s">
        <v>74</v>
      </c>
      <c r="G182" s="152">
        <v>3</v>
      </c>
      <c r="H182" s="152">
        <v>25</v>
      </c>
      <c r="I182" s="152">
        <v>4</v>
      </c>
      <c r="J182" s="3">
        <f t="shared" si="6"/>
        <v>32</v>
      </c>
      <c r="K182" s="152">
        <v>1</v>
      </c>
      <c r="L182" s="152">
        <v>600</v>
      </c>
      <c r="M182" s="152">
        <f t="shared" si="7"/>
        <v>1.92</v>
      </c>
      <c r="N182" s="153"/>
    </row>
    <row r="183" ht="15.75" spans="1:14">
      <c r="A183" s="3">
        <v>27</v>
      </c>
      <c r="B183" s="4"/>
      <c r="C183" s="4" t="s">
        <v>282</v>
      </c>
      <c r="D183" s="4"/>
      <c r="E183" s="4"/>
      <c r="F183" s="151" t="s">
        <v>74</v>
      </c>
      <c r="G183" s="152">
        <v>3</v>
      </c>
      <c r="H183" s="152">
        <v>25</v>
      </c>
      <c r="I183" s="152">
        <v>4</v>
      </c>
      <c r="J183" s="3">
        <f t="shared" si="6"/>
        <v>32</v>
      </c>
      <c r="K183" s="152">
        <v>1</v>
      </c>
      <c r="L183" s="152">
        <v>600</v>
      </c>
      <c r="M183" s="152">
        <f t="shared" si="7"/>
        <v>1.92</v>
      </c>
      <c r="N183" s="153"/>
    </row>
    <row r="184" ht="15.75" spans="1:14">
      <c r="A184" s="3">
        <v>28</v>
      </c>
      <c r="B184" s="4"/>
      <c r="C184" s="4" t="s">
        <v>131</v>
      </c>
      <c r="D184" s="4"/>
      <c r="E184" s="4"/>
      <c r="F184" s="151" t="s">
        <v>74</v>
      </c>
      <c r="G184" s="152">
        <v>3</v>
      </c>
      <c r="H184" s="152">
        <v>25</v>
      </c>
      <c r="I184" s="152">
        <v>4</v>
      </c>
      <c r="J184" s="3">
        <f t="shared" si="6"/>
        <v>32</v>
      </c>
      <c r="K184" s="152">
        <v>1</v>
      </c>
      <c r="L184" s="152">
        <v>600</v>
      </c>
      <c r="M184" s="152">
        <f t="shared" si="7"/>
        <v>1.92</v>
      </c>
      <c r="N184" s="153"/>
    </row>
    <row r="185" ht="15.75" spans="1:14">
      <c r="A185" s="3">
        <v>29</v>
      </c>
      <c r="B185" s="4" t="s">
        <v>138</v>
      </c>
      <c r="C185" s="4" t="s">
        <v>283</v>
      </c>
      <c r="D185" s="4" t="s">
        <v>284</v>
      </c>
      <c r="E185" s="4"/>
      <c r="F185" s="151" t="s">
        <v>74</v>
      </c>
      <c r="G185" s="152">
        <v>3</v>
      </c>
      <c r="H185" s="152">
        <v>25</v>
      </c>
      <c r="I185" s="152">
        <v>4</v>
      </c>
      <c r="J185" s="3">
        <f t="shared" si="6"/>
        <v>32</v>
      </c>
      <c r="K185" s="152">
        <v>1</v>
      </c>
      <c r="L185" s="152">
        <v>600</v>
      </c>
      <c r="M185" s="152">
        <f t="shared" si="7"/>
        <v>1.92</v>
      </c>
      <c r="N185" s="153"/>
    </row>
    <row r="186" ht="15.75" spans="1:14">
      <c r="A186" s="3">
        <v>30</v>
      </c>
      <c r="B186" s="4"/>
      <c r="C186" s="4"/>
      <c r="D186" s="4" t="s">
        <v>285</v>
      </c>
      <c r="E186" s="4"/>
      <c r="F186" s="151" t="s">
        <v>74</v>
      </c>
      <c r="G186" s="152">
        <v>3</v>
      </c>
      <c r="H186" s="152">
        <v>25</v>
      </c>
      <c r="I186" s="152">
        <v>4</v>
      </c>
      <c r="J186" s="3">
        <f t="shared" si="6"/>
        <v>32</v>
      </c>
      <c r="K186" s="152">
        <v>1</v>
      </c>
      <c r="L186" s="152">
        <v>600</v>
      </c>
      <c r="M186" s="152">
        <f t="shared" si="7"/>
        <v>1.92</v>
      </c>
      <c r="N186" s="153"/>
    </row>
    <row r="187" ht="15.75" spans="1:14">
      <c r="A187" s="3">
        <v>31</v>
      </c>
      <c r="B187" s="4"/>
      <c r="C187" s="4"/>
      <c r="D187" s="4" t="s">
        <v>286</v>
      </c>
      <c r="E187" s="4"/>
      <c r="F187" s="151" t="s">
        <v>74</v>
      </c>
      <c r="G187" s="152">
        <v>3</v>
      </c>
      <c r="H187" s="152">
        <v>25</v>
      </c>
      <c r="I187" s="152">
        <v>4</v>
      </c>
      <c r="J187" s="3">
        <f t="shared" si="6"/>
        <v>32</v>
      </c>
      <c r="K187" s="152">
        <v>1</v>
      </c>
      <c r="L187" s="152">
        <v>600</v>
      </c>
      <c r="M187" s="152">
        <f t="shared" si="7"/>
        <v>1.92</v>
      </c>
      <c r="N187" s="153"/>
    </row>
    <row r="188" ht="15.75" spans="1:14">
      <c r="A188" s="3">
        <v>32</v>
      </c>
      <c r="B188" s="4"/>
      <c r="C188" s="4"/>
      <c r="D188" s="4" t="s">
        <v>287</v>
      </c>
      <c r="E188" s="4"/>
      <c r="F188" s="151" t="s">
        <v>74</v>
      </c>
      <c r="G188" s="152">
        <v>3</v>
      </c>
      <c r="H188" s="152">
        <v>25</v>
      </c>
      <c r="I188" s="152">
        <v>4</v>
      </c>
      <c r="J188" s="3">
        <f t="shared" si="6"/>
        <v>32</v>
      </c>
      <c r="K188" s="152">
        <v>1</v>
      </c>
      <c r="L188" s="152">
        <v>600</v>
      </c>
      <c r="M188" s="152">
        <f t="shared" si="7"/>
        <v>1.92</v>
      </c>
      <c r="N188" s="153"/>
    </row>
    <row r="189" ht="15.75" spans="1:14">
      <c r="A189" s="3">
        <v>33</v>
      </c>
      <c r="B189" s="4"/>
      <c r="C189" s="4"/>
      <c r="D189" s="4" t="s">
        <v>288</v>
      </c>
      <c r="E189" s="4"/>
      <c r="F189" s="151" t="s">
        <v>74</v>
      </c>
      <c r="G189" s="152">
        <v>3</v>
      </c>
      <c r="H189" s="152">
        <v>25</v>
      </c>
      <c r="I189" s="152">
        <v>4</v>
      </c>
      <c r="J189" s="3">
        <f t="shared" si="6"/>
        <v>32</v>
      </c>
      <c r="K189" s="152">
        <v>1</v>
      </c>
      <c r="L189" s="152">
        <v>600</v>
      </c>
      <c r="M189" s="152">
        <f t="shared" si="7"/>
        <v>1.92</v>
      </c>
      <c r="N189" s="153"/>
    </row>
    <row r="190" ht="15.75" spans="1:14">
      <c r="A190" s="3">
        <v>34</v>
      </c>
      <c r="B190" s="4"/>
      <c r="C190" s="4"/>
      <c r="D190" s="4" t="s">
        <v>289</v>
      </c>
      <c r="E190" s="4"/>
      <c r="F190" s="151" t="s">
        <v>74</v>
      </c>
      <c r="G190" s="152">
        <v>3</v>
      </c>
      <c r="H190" s="152">
        <v>25</v>
      </c>
      <c r="I190" s="152">
        <v>4</v>
      </c>
      <c r="J190" s="3">
        <f t="shared" si="6"/>
        <v>32</v>
      </c>
      <c r="K190" s="152">
        <v>1</v>
      </c>
      <c r="L190" s="152">
        <v>600</v>
      </c>
      <c r="M190" s="152">
        <f t="shared" si="7"/>
        <v>1.92</v>
      </c>
      <c r="N190" s="153"/>
    </row>
    <row r="191" ht="15.75" spans="1:14">
      <c r="A191" s="3">
        <v>35</v>
      </c>
      <c r="B191" s="4"/>
      <c r="C191" s="4" t="s">
        <v>290</v>
      </c>
      <c r="D191" s="4" t="s">
        <v>291</v>
      </c>
      <c r="E191" s="4"/>
      <c r="F191" s="151" t="s">
        <v>74</v>
      </c>
      <c r="G191" s="152">
        <v>3</v>
      </c>
      <c r="H191" s="152">
        <v>20</v>
      </c>
      <c r="I191" s="152">
        <v>4</v>
      </c>
      <c r="J191" s="3">
        <f t="shared" si="6"/>
        <v>27</v>
      </c>
      <c r="K191" s="152">
        <v>1</v>
      </c>
      <c r="L191" s="152">
        <v>600</v>
      </c>
      <c r="M191" s="152">
        <f t="shared" si="7"/>
        <v>1.62</v>
      </c>
      <c r="N191" s="153"/>
    </row>
    <row r="192" ht="15.75" spans="1:14">
      <c r="A192" s="3">
        <v>36</v>
      </c>
      <c r="B192" s="4"/>
      <c r="C192" s="4"/>
      <c r="D192" s="4" t="s">
        <v>292</v>
      </c>
      <c r="E192" s="4"/>
      <c r="F192" s="151" t="s">
        <v>74</v>
      </c>
      <c r="G192" s="152">
        <v>3</v>
      </c>
      <c r="H192" s="152">
        <v>20</v>
      </c>
      <c r="I192" s="152">
        <v>4</v>
      </c>
      <c r="J192" s="3">
        <f t="shared" si="6"/>
        <v>27</v>
      </c>
      <c r="K192" s="152">
        <v>1</v>
      </c>
      <c r="L192" s="152">
        <v>600</v>
      </c>
      <c r="M192" s="152">
        <f t="shared" si="7"/>
        <v>1.62</v>
      </c>
      <c r="N192" s="153"/>
    </row>
    <row r="193" ht="15.75" spans="1:14">
      <c r="A193" s="3">
        <v>37</v>
      </c>
      <c r="B193" s="4"/>
      <c r="C193" s="4"/>
      <c r="D193" s="4" t="s">
        <v>293</v>
      </c>
      <c r="E193" s="4"/>
      <c r="F193" s="151" t="s">
        <v>74</v>
      </c>
      <c r="G193" s="152">
        <v>3</v>
      </c>
      <c r="H193" s="152">
        <v>20</v>
      </c>
      <c r="I193" s="152">
        <v>4</v>
      </c>
      <c r="J193" s="3">
        <f t="shared" si="6"/>
        <v>27</v>
      </c>
      <c r="K193" s="152">
        <v>1</v>
      </c>
      <c r="L193" s="152">
        <v>600</v>
      </c>
      <c r="M193" s="152">
        <f t="shared" si="7"/>
        <v>1.62</v>
      </c>
      <c r="N193" s="153"/>
    </row>
    <row r="194" ht="15.75" spans="1:14">
      <c r="A194" s="3">
        <v>38</v>
      </c>
      <c r="B194" s="4"/>
      <c r="C194" s="4"/>
      <c r="D194" s="4" t="s">
        <v>294</v>
      </c>
      <c r="E194" s="4"/>
      <c r="F194" s="151" t="s">
        <v>74</v>
      </c>
      <c r="G194" s="152">
        <v>3</v>
      </c>
      <c r="H194" s="152">
        <v>20</v>
      </c>
      <c r="I194" s="152">
        <v>4</v>
      </c>
      <c r="J194" s="3">
        <f t="shared" si="6"/>
        <v>27</v>
      </c>
      <c r="K194" s="152">
        <v>1</v>
      </c>
      <c r="L194" s="152">
        <v>600</v>
      </c>
      <c r="M194" s="152">
        <f t="shared" si="7"/>
        <v>1.62</v>
      </c>
      <c r="N194" s="153"/>
    </row>
    <row r="195" ht="15.75" spans="1:14">
      <c r="A195" s="3">
        <v>39</v>
      </c>
      <c r="B195" s="4"/>
      <c r="C195" s="4"/>
      <c r="D195" s="4" t="s">
        <v>295</v>
      </c>
      <c r="E195" s="4"/>
      <c r="F195" s="151" t="s">
        <v>74</v>
      </c>
      <c r="G195" s="152">
        <v>3</v>
      </c>
      <c r="H195" s="152">
        <v>20</v>
      </c>
      <c r="I195" s="152">
        <v>4</v>
      </c>
      <c r="J195" s="3">
        <f t="shared" si="6"/>
        <v>27</v>
      </c>
      <c r="K195" s="152">
        <v>1</v>
      </c>
      <c r="L195" s="152">
        <v>600</v>
      </c>
      <c r="M195" s="152">
        <f t="shared" si="7"/>
        <v>1.62</v>
      </c>
      <c r="N195" s="153"/>
    </row>
    <row r="196" ht="15.75" spans="1:14">
      <c r="A196" s="3">
        <v>40</v>
      </c>
      <c r="B196" s="4"/>
      <c r="C196" s="4" t="s">
        <v>296</v>
      </c>
      <c r="D196" s="4"/>
      <c r="E196" s="4"/>
      <c r="F196" s="151" t="s">
        <v>74</v>
      </c>
      <c r="G196" s="152">
        <v>3</v>
      </c>
      <c r="H196" s="152">
        <v>20</v>
      </c>
      <c r="I196" s="152">
        <v>4</v>
      </c>
      <c r="J196" s="3">
        <f t="shared" si="6"/>
        <v>27</v>
      </c>
      <c r="K196" s="152">
        <v>1</v>
      </c>
      <c r="L196" s="152">
        <v>600</v>
      </c>
      <c r="M196" s="152">
        <f t="shared" si="7"/>
        <v>1.62</v>
      </c>
      <c r="N196" s="153"/>
    </row>
    <row r="197" ht="15.75" spans="1:14">
      <c r="A197" s="3">
        <v>41</v>
      </c>
      <c r="B197" s="4"/>
      <c r="C197" s="4" t="s">
        <v>297</v>
      </c>
      <c r="D197" s="4"/>
      <c r="E197" s="4"/>
      <c r="F197" s="151" t="s">
        <v>74</v>
      </c>
      <c r="G197" s="152">
        <v>3</v>
      </c>
      <c r="H197" s="152">
        <v>20</v>
      </c>
      <c r="I197" s="152">
        <v>4</v>
      </c>
      <c r="J197" s="3">
        <f t="shared" si="6"/>
        <v>27</v>
      </c>
      <c r="K197" s="152">
        <v>1</v>
      </c>
      <c r="L197" s="152">
        <v>600</v>
      </c>
      <c r="M197" s="152">
        <f t="shared" si="7"/>
        <v>1.62</v>
      </c>
      <c r="N197" s="153"/>
    </row>
    <row r="198" ht="15.75" spans="1:14">
      <c r="A198" s="3">
        <v>42</v>
      </c>
      <c r="B198" s="4"/>
      <c r="C198" s="4" t="s">
        <v>298</v>
      </c>
      <c r="D198" s="4"/>
      <c r="E198" s="4"/>
      <c r="F198" s="151" t="s">
        <v>74</v>
      </c>
      <c r="G198" s="152">
        <v>3</v>
      </c>
      <c r="H198" s="152">
        <v>20</v>
      </c>
      <c r="I198" s="152">
        <v>4</v>
      </c>
      <c r="J198" s="3">
        <f t="shared" si="6"/>
        <v>27</v>
      </c>
      <c r="K198" s="152">
        <v>1</v>
      </c>
      <c r="L198" s="152">
        <v>600</v>
      </c>
      <c r="M198" s="152">
        <f t="shared" si="7"/>
        <v>1.62</v>
      </c>
      <c r="N198" s="153"/>
    </row>
    <row r="199" ht="15.75" spans="1:14">
      <c r="A199" s="3">
        <v>43</v>
      </c>
      <c r="B199" s="4" t="s">
        <v>299</v>
      </c>
      <c r="C199" s="4" t="s">
        <v>300</v>
      </c>
      <c r="D199" s="4" t="s">
        <v>301</v>
      </c>
      <c r="E199" s="4"/>
      <c r="F199" s="151" t="s">
        <v>74</v>
      </c>
      <c r="G199" s="152">
        <v>3</v>
      </c>
      <c r="H199" s="152">
        <v>15</v>
      </c>
      <c r="I199" s="152">
        <v>4</v>
      </c>
      <c r="J199" s="3">
        <f t="shared" si="6"/>
        <v>22</v>
      </c>
      <c r="K199" s="152">
        <v>1</v>
      </c>
      <c r="L199" s="152">
        <v>600</v>
      </c>
      <c r="M199" s="152">
        <f t="shared" si="7"/>
        <v>1.32</v>
      </c>
      <c r="N199" s="153"/>
    </row>
    <row r="200" ht="15.75" spans="1:14">
      <c r="A200" s="3">
        <v>44</v>
      </c>
      <c r="B200" s="4"/>
      <c r="C200" s="4"/>
      <c r="D200" s="4" t="s">
        <v>302</v>
      </c>
      <c r="E200" s="4"/>
      <c r="F200" s="151" t="s">
        <v>74</v>
      </c>
      <c r="G200" s="152">
        <v>3</v>
      </c>
      <c r="H200" s="152">
        <v>15</v>
      </c>
      <c r="I200" s="152">
        <v>4</v>
      </c>
      <c r="J200" s="3">
        <f t="shared" si="6"/>
        <v>22</v>
      </c>
      <c r="K200" s="152">
        <v>1</v>
      </c>
      <c r="L200" s="152">
        <v>600</v>
      </c>
      <c r="M200" s="152">
        <f t="shared" si="7"/>
        <v>1.32</v>
      </c>
      <c r="N200" s="153"/>
    </row>
    <row r="201" ht="15.75" spans="1:14">
      <c r="A201" s="3">
        <v>45</v>
      </c>
      <c r="B201" s="4"/>
      <c r="C201" s="4"/>
      <c r="D201" s="4" t="s">
        <v>303</v>
      </c>
      <c r="E201" s="4"/>
      <c r="F201" s="151" t="s">
        <v>74</v>
      </c>
      <c r="G201" s="152">
        <v>3</v>
      </c>
      <c r="H201" s="152">
        <v>15</v>
      </c>
      <c r="I201" s="152">
        <v>4</v>
      </c>
      <c r="J201" s="3">
        <f t="shared" si="6"/>
        <v>22</v>
      </c>
      <c r="K201" s="152">
        <v>1</v>
      </c>
      <c r="L201" s="152">
        <v>600</v>
      </c>
      <c r="M201" s="152">
        <f t="shared" si="7"/>
        <v>1.32</v>
      </c>
      <c r="N201" s="153"/>
    </row>
    <row r="202" ht="15.75" spans="1:14">
      <c r="A202" s="3">
        <v>46</v>
      </c>
      <c r="B202" s="4"/>
      <c r="C202" s="4"/>
      <c r="D202" s="4" t="s">
        <v>304</v>
      </c>
      <c r="E202" s="4"/>
      <c r="F202" s="151" t="s">
        <v>74</v>
      </c>
      <c r="G202" s="152">
        <v>3</v>
      </c>
      <c r="H202" s="152">
        <v>15</v>
      </c>
      <c r="I202" s="152">
        <v>4</v>
      </c>
      <c r="J202" s="3">
        <f t="shared" si="6"/>
        <v>22</v>
      </c>
      <c r="K202" s="152">
        <v>1</v>
      </c>
      <c r="L202" s="152">
        <v>600</v>
      </c>
      <c r="M202" s="152">
        <f t="shared" si="7"/>
        <v>1.32</v>
      </c>
      <c r="N202" s="153"/>
    </row>
    <row r="203" ht="15.75" spans="1:14">
      <c r="A203" s="3">
        <v>47</v>
      </c>
      <c r="B203" s="4"/>
      <c r="C203" s="4"/>
      <c r="D203" s="4" t="s">
        <v>305</v>
      </c>
      <c r="E203" s="4"/>
      <c r="F203" s="151" t="s">
        <v>74</v>
      </c>
      <c r="G203" s="152">
        <v>3</v>
      </c>
      <c r="H203" s="152">
        <v>15</v>
      </c>
      <c r="I203" s="152">
        <v>4</v>
      </c>
      <c r="J203" s="3">
        <f t="shared" si="6"/>
        <v>22</v>
      </c>
      <c r="K203" s="152">
        <v>1</v>
      </c>
      <c r="L203" s="152">
        <v>600</v>
      </c>
      <c r="M203" s="152">
        <f t="shared" si="7"/>
        <v>1.32</v>
      </c>
      <c r="N203" s="153"/>
    </row>
    <row r="204" ht="15.75" spans="1:14">
      <c r="A204" s="3">
        <v>48</v>
      </c>
      <c r="B204" s="4"/>
      <c r="C204" s="4"/>
      <c r="D204" s="4" t="s">
        <v>306</v>
      </c>
      <c r="E204" s="4"/>
      <c r="F204" s="151" t="s">
        <v>74</v>
      </c>
      <c r="G204" s="152">
        <v>3</v>
      </c>
      <c r="H204" s="152">
        <v>15</v>
      </c>
      <c r="I204" s="152">
        <v>4</v>
      </c>
      <c r="J204" s="3">
        <f t="shared" si="6"/>
        <v>22</v>
      </c>
      <c r="K204" s="152">
        <v>1</v>
      </c>
      <c r="L204" s="152">
        <v>600</v>
      </c>
      <c r="M204" s="152">
        <f t="shared" si="7"/>
        <v>1.32</v>
      </c>
      <c r="N204" s="153"/>
    </row>
    <row r="205" ht="15.75" spans="1:14">
      <c r="A205" s="3">
        <v>49</v>
      </c>
      <c r="B205" s="4"/>
      <c r="C205" s="4"/>
      <c r="D205" s="4" t="s">
        <v>305</v>
      </c>
      <c r="E205" s="4"/>
      <c r="F205" s="151" t="s">
        <v>74</v>
      </c>
      <c r="G205" s="152">
        <v>3</v>
      </c>
      <c r="H205" s="152">
        <v>15</v>
      </c>
      <c r="I205" s="152">
        <v>4</v>
      </c>
      <c r="J205" s="3">
        <f t="shared" si="6"/>
        <v>22</v>
      </c>
      <c r="K205" s="152">
        <v>1</v>
      </c>
      <c r="L205" s="152">
        <v>600</v>
      </c>
      <c r="M205" s="152">
        <f t="shared" si="7"/>
        <v>1.32</v>
      </c>
      <c r="N205" s="153"/>
    </row>
    <row r="206" ht="15.75" spans="1:14">
      <c r="A206" s="3">
        <v>50</v>
      </c>
      <c r="B206" s="4"/>
      <c r="C206" s="4"/>
      <c r="D206" s="4" t="s">
        <v>307</v>
      </c>
      <c r="E206" s="4"/>
      <c r="F206" s="151" t="s">
        <v>74</v>
      </c>
      <c r="G206" s="152">
        <v>3</v>
      </c>
      <c r="H206" s="152">
        <v>15</v>
      </c>
      <c r="I206" s="152">
        <v>4</v>
      </c>
      <c r="J206" s="3">
        <f t="shared" si="6"/>
        <v>22</v>
      </c>
      <c r="K206" s="152">
        <v>1</v>
      </c>
      <c r="L206" s="152">
        <v>600</v>
      </c>
      <c r="M206" s="152">
        <f t="shared" si="7"/>
        <v>1.32</v>
      </c>
      <c r="N206" s="153"/>
    </row>
    <row r="207" ht="15.75" spans="1:14">
      <c r="A207" s="3">
        <v>51</v>
      </c>
      <c r="B207" s="4"/>
      <c r="C207" s="4" t="s">
        <v>308</v>
      </c>
      <c r="D207" s="4" t="s">
        <v>309</v>
      </c>
      <c r="E207" s="4"/>
      <c r="F207" s="151" t="s">
        <v>74</v>
      </c>
      <c r="G207" s="152">
        <v>3</v>
      </c>
      <c r="H207" s="152">
        <v>15</v>
      </c>
      <c r="I207" s="152">
        <v>4</v>
      </c>
      <c r="J207" s="3">
        <f t="shared" si="6"/>
        <v>22</v>
      </c>
      <c r="K207" s="152">
        <v>0.6</v>
      </c>
      <c r="L207" s="152">
        <v>600</v>
      </c>
      <c r="M207" s="152">
        <f t="shared" si="7"/>
        <v>0.792</v>
      </c>
      <c r="N207" s="153"/>
    </row>
    <row r="208" ht="15.75" spans="1:14">
      <c r="A208" s="3">
        <v>52</v>
      </c>
      <c r="B208" s="4"/>
      <c r="C208" s="4"/>
      <c r="D208" s="4" t="s">
        <v>310</v>
      </c>
      <c r="E208" s="4"/>
      <c r="F208" s="151" t="s">
        <v>74</v>
      </c>
      <c r="G208" s="152">
        <v>3</v>
      </c>
      <c r="H208" s="152">
        <v>25</v>
      </c>
      <c r="I208" s="152">
        <v>4</v>
      </c>
      <c r="J208" s="3">
        <f t="shared" si="6"/>
        <v>32</v>
      </c>
      <c r="K208" s="152">
        <v>1</v>
      </c>
      <c r="L208" s="152">
        <v>600</v>
      </c>
      <c r="M208" s="152">
        <f t="shared" si="7"/>
        <v>1.92</v>
      </c>
      <c r="N208" s="153"/>
    </row>
    <row r="209" ht="15.75" spans="1:14">
      <c r="A209" s="3">
        <v>53</v>
      </c>
      <c r="B209" s="4"/>
      <c r="C209" s="4"/>
      <c r="D209" s="4" t="s">
        <v>311</v>
      </c>
      <c r="E209" s="4"/>
      <c r="F209" s="151" t="s">
        <v>74</v>
      </c>
      <c r="G209" s="152">
        <v>3</v>
      </c>
      <c r="H209" s="152">
        <v>25</v>
      </c>
      <c r="I209" s="152">
        <v>4</v>
      </c>
      <c r="J209" s="3">
        <f t="shared" si="6"/>
        <v>32</v>
      </c>
      <c r="K209" s="152">
        <v>1</v>
      </c>
      <c r="L209" s="152">
        <v>600</v>
      </c>
      <c r="M209" s="152">
        <f t="shared" si="7"/>
        <v>1.92</v>
      </c>
      <c r="N209" s="153"/>
    </row>
    <row r="210" ht="15.75" spans="1:14">
      <c r="A210" s="3">
        <v>54</v>
      </c>
      <c r="B210" s="4"/>
      <c r="C210" s="4"/>
      <c r="D210" s="4" t="s">
        <v>312</v>
      </c>
      <c r="E210" s="4"/>
      <c r="F210" s="151" t="s">
        <v>74</v>
      </c>
      <c r="G210" s="152">
        <v>3</v>
      </c>
      <c r="H210" s="152">
        <v>25</v>
      </c>
      <c r="I210" s="152">
        <v>4</v>
      </c>
      <c r="J210" s="3">
        <f t="shared" si="6"/>
        <v>32</v>
      </c>
      <c r="K210" s="152">
        <v>1</v>
      </c>
      <c r="L210" s="152">
        <v>600</v>
      </c>
      <c r="M210" s="152">
        <f t="shared" si="7"/>
        <v>1.92</v>
      </c>
      <c r="N210" s="153"/>
    </row>
    <row r="211" ht="15.75" spans="1:14">
      <c r="A211" s="3">
        <v>55</v>
      </c>
      <c r="B211" s="4"/>
      <c r="C211" s="4"/>
      <c r="D211" s="4" t="s">
        <v>313</v>
      </c>
      <c r="E211" s="4"/>
      <c r="F211" s="151" t="s">
        <v>74</v>
      </c>
      <c r="G211" s="152">
        <v>3</v>
      </c>
      <c r="H211" s="152">
        <v>25</v>
      </c>
      <c r="I211" s="152">
        <v>4</v>
      </c>
      <c r="J211" s="3">
        <f t="shared" si="6"/>
        <v>32</v>
      </c>
      <c r="K211" s="152">
        <v>1</v>
      </c>
      <c r="L211" s="152">
        <v>600</v>
      </c>
      <c r="M211" s="152">
        <f t="shared" si="7"/>
        <v>1.92</v>
      </c>
      <c r="N211" s="153"/>
    </row>
    <row r="212" ht="15.75" spans="1:14">
      <c r="A212" s="3">
        <v>56</v>
      </c>
      <c r="B212" s="4"/>
      <c r="C212" s="4" t="s">
        <v>314</v>
      </c>
      <c r="D212" s="4" t="s">
        <v>315</v>
      </c>
      <c r="E212" s="4"/>
      <c r="F212" s="151" t="s">
        <v>74</v>
      </c>
      <c r="G212" s="152">
        <v>3</v>
      </c>
      <c r="H212" s="152">
        <v>25</v>
      </c>
      <c r="I212" s="152">
        <v>4</v>
      </c>
      <c r="J212" s="3">
        <f t="shared" si="6"/>
        <v>32</v>
      </c>
      <c r="K212" s="152">
        <v>1</v>
      </c>
      <c r="L212" s="152">
        <v>600</v>
      </c>
      <c r="M212" s="152">
        <f t="shared" si="7"/>
        <v>1.92</v>
      </c>
      <c r="N212" s="153"/>
    </row>
    <row r="213" ht="15.75" spans="1:14">
      <c r="A213" s="3">
        <v>57</v>
      </c>
      <c r="B213" s="4"/>
      <c r="C213" s="4"/>
      <c r="D213" s="4" t="s">
        <v>316</v>
      </c>
      <c r="E213" s="4"/>
      <c r="F213" s="151" t="s">
        <v>74</v>
      </c>
      <c r="G213" s="152">
        <v>3</v>
      </c>
      <c r="H213" s="152">
        <v>25</v>
      </c>
      <c r="I213" s="152">
        <v>4</v>
      </c>
      <c r="J213" s="3">
        <f t="shared" si="6"/>
        <v>32</v>
      </c>
      <c r="K213" s="152">
        <v>1</v>
      </c>
      <c r="L213" s="152">
        <v>600</v>
      </c>
      <c r="M213" s="152">
        <f t="shared" si="7"/>
        <v>1.92</v>
      </c>
      <c r="N213" s="153"/>
    </row>
    <row r="214" ht="15.75" spans="1:14">
      <c r="A214" s="3">
        <v>58</v>
      </c>
      <c r="B214" s="4"/>
      <c r="C214" s="4"/>
      <c r="D214" s="4" t="s">
        <v>317</v>
      </c>
      <c r="E214" s="4"/>
      <c r="F214" s="151" t="s">
        <v>74</v>
      </c>
      <c r="G214" s="152">
        <v>3</v>
      </c>
      <c r="H214" s="152">
        <v>25</v>
      </c>
      <c r="I214" s="152">
        <v>4</v>
      </c>
      <c r="J214" s="3">
        <f t="shared" si="6"/>
        <v>32</v>
      </c>
      <c r="K214" s="152">
        <v>1</v>
      </c>
      <c r="L214" s="152">
        <v>600</v>
      </c>
      <c r="M214" s="152">
        <f t="shared" si="7"/>
        <v>1.92</v>
      </c>
      <c r="N214" s="153"/>
    </row>
    <row r="215" ht="15.75" spans="1:14">
      <c r="A215" s="3">
        <v>59</v>
      </c>
      <c r="B215" s="4"/>
      <c r="C215" s="4"/>
      <c r="D215" s="4" t="s">
        <v>318</v>
      </c>
      <c r="E215" s="4"/>
      <c r="F215" s="151" t="s">
        <v>74</v>
      </c>
      <c r="G215" s="152">
        <v>3</v>
      </c>
      <c r="H215" s="152">
        <v>25</v>
      </c>
      <c r="I215" s="152">
        <v>4</v>
      </c>
      <c r="J215" s="3">
        <f t="shared" si="6"/>
        <v>32</v>
      </c>
      <c r="K215" s="152">
        <v>1</v>
      </c>
      <c r="L215" s="152">
        <v>600</v>
      </c>
      <c r="M215" s="152">
        <f t="shared" si="7"/>
        <v>1.92</v>
      </c>
      <c r="N215" s="153"/>
    </row>
    <row r="216" ht="15.75" spans="1:14">
      <c r="A216" s="3">
        <v>60</v>
      </c>
      <c r="B216" s="4"/>
      <c r="C216" s="4"/>
      <c r="D216" s="4" t="s">
        <v>319</v>
      </c>
      <c r="E216" s="4"/>
      <c r="F216" s="151" t="s">
        <v>74</v>
      </c>
      <c r="G216" s="152">
        <v>3</v>
      </c>
      <c r="H216" s="152">
        <v>25</v>
      </c>
      <c r="I216" s="152">
        <v>4</v>
      </c>
      <c r="J216" s="3">
        <f t="shared" si="6"/>
        <v>32</v>
      </c>
      <c r="K216" s="152">
        <v>1</v>
      </c>
      <c r="L216" s="152">
        <v>600</v>
      </c>
      <c r="M216" s="152">
        <f t="shared" si="7"/>
        <v>1.92</v>
      </c>
      <c r="N216" s="153"/>
    </row>
    <row r="217" ht="15.75" spans="1:14">
      <c r="A217" s="3">
        <v>61</v>
      </c>
      <c r="B217" s="4"/>
      <c r="C217" s="4" t="s">
        <v>320</v>
      </c>
      <c r="D217" s="4" t="s">
        <v>321</v>
      </c>
      <c r="E217" s="4"/>
      <c r="F217" s="151" t="s">
        <v>74</v>
      </c>
      <c r="G217" s="152">
        <v>2</v>
      </c>
      <c r="H217" s="152">
        <v>15</v>
      </c>
      <c r="I217" s="152">
        <v>3</v>
      </c>
      <c r="J217" s="3">
        <f t="shared" si="6"/>
        <v>20</v>
      </c>
      <c r="K217" s="152">
        <v>0.6</v>
      </c>
      <c r="L217" s="152">
        <v>600</v>
      </c>
      <c r="M217" s="152">
        <f t="shared" si="7"/>
        <v>0.72</v>
      </c>
      <c r="N217" s="153"/>
    </row>
    <row r="218" ht="15.75" spans="1:14">
      <c r="A218" s="3">
        <v>62</v>
      </c>
      <c r="B218" s="4"/>
      <c r="C218" s="4"/>
      <c r="D218" s="4" t="s">
        <v>322</v>
      </c>
      <c r="E218" s="4"/>
      <c r="F218" s="151" t="s">
        <v>74</v>
      </c>
      <c r="G218" s="152">
        <v>2</v>
      </c>
      <c r="H218" s="152">
        <v>15</v>
      </c>
      <c r="I218" s="152">
        <v>3</v>
      </c>
      <c r="J218" s="3">
        <f t="shared" si="6"/>
        <v>20</v>
      </c>
      <c r="K218" s="152">
        <v>1</v>
      </c>
      <c r="L218" s="152">
        <v>600</v>
      </c>
      <c r="M218" s="152">
        <f t="shared" si="7"/>
        <v>1.2</v>
      </c>
      <c r="N218" s="153"/>
    </row>
    <row r="219" ht="15.75" spans="1:14">
      <c r="A219" s="3">
        <v>63</v>
      </c>
      <c r="B219" s="4"/>
      <c r="C219" s="4"/>
      <c r="D219" s="4" t="s">
        <v>323</v>
      </c>
      <c r="E219" s="4"/>
      <c r="F219" s="151" t="s">
        <v>74</v>
      </c>
      <c r="G219" s="152">
        <v>2</v>
      </c>
      <c r="H219" s="152">
        <v>15</v>
      </c>
      <c r="I219" s="152">
        <v>3</v>
      </c>
      <c r="J219" s="3">
        <f t="shared" si="6"/>
        <v>20</v>
      </c>
      <c r="K219" s="152">
        <v>1</v>
      </c>
      <c r="L219" s="152">
        <v>600</v>
      </c>
      <c r="M219" s="152">
        <f t="shared" si="7"/>
        <v>1.2</v>
      </c>
      <c r="N219" s="153"/>
    </row>
    <row r="220" ht="15.75" spans="1:14">
      <c r="A220" s="3">
        <v>64</v>
      </c>
      <c r="B220" s="4"/>
      <c r="C220" s="4" t="s">
        <v>89</v>
      </c>
      <c r="D220" s="4" t="s">
        <v>324</v>
      </c>
      <c r="E220" s="4"/>
      <c r="F220" s="151" t="s">
        <v>74</v>
      </c>
      <c r="G220" s="152">
        <v>3</v>
      </c>
      <c r="H220" s="152">
        <v>25</v>
      </c>
      <c r="I220" s="152">
        <v>4</v>
      </c>
      <c r="J220" s="3">
        <f t="shared" si="6"/>
        <v>32</v>
      </c>
      <c r="K220" s="152">
        <v>0.8</v>
      </c>
      <c r="L220" s="152">
        <v>600</v>
      </c>
      <c r="M220" s="152">
        <f t="shared" si="7"/>
        <v>1.536</v>
      </c>
      <c r="N220" s="153"/>
    </row>
    <row r="221" ht="15.75" spans="1:14">
      <c r="A221" s="3">
        <v>65</v>
      </c>
      <c r="B221" s="4"/>
      <c r="C221" s="4"/>
      <c r="D221" s="4" t="s">
        <v>325</v>
      </c>
      <c r="E221" s="4"/>
      <c r="F221" s="151" t="s">
        <v>74</v>
      </c>
      <c r="G221" s="152">
        <v>3</v>
      </c>
      <c r="H221" s="152">
        <v>25</v>
      </c>
      <c r="I221" s="152">
        <v>4</v>
      </c>
      <c r="J221" s="3">
        <f t="shared" ref="J221:J242" si="8">SUM(G221:I221)</f>
        <v>32</v>
      </c>
      <c r="K221" s="152">
        <v>0.8</v>
      </c>
      <c r="L221" s="152">
        <v>600</v>
      </c>
      <c r="M221" s="152">
        <f t="shared" ref="M221:M242" si="9">J221*L221/10000*K221</f>
        <v>1.536</v>
      </c>
      <c r="N221" s="153"/>
    </row>
    <row r="222" ht="15.75" spans="1:14">
      <c r="A222" s="3">
        <v>66</v>
      </c>
      <c r="B222" s="4"/>
      <c r="C222" s="4"/>
      <c r="D222" s="4" t="s">
        <v>326</v>
      </c>
      <c r="E222" s="4"/>
      <c r="F222" s="151" t="s">
        <v>74</v>
      </c>
      <c r="G222" s="152">
        <v>3</v>
      </c>
      <c r="H222" s="152">
        <v>25</v>
      </c>
      <c r="I222" s="152">
        <v>4</v>
      </c>
      <c r="J222" s="3">
        <f t="shared" si="8"/>
        <v>32</v>
      </c>
      <c r="K222" s="152">
        <v>0.8</v>
      </c>
      <c r="L222" s="152">
        <v>600</v>
      </c>
      <c r="M222" s="152">
        <f t="shared" si="9"/>
        <v>1.536</v>
      </c>
      <c r="N222" s="153"/>
    </row>
    <row r="223" ht="15.75" spans="1:14">
      <c r="A223" s="3">
        <v>67</v>
      </c>
      <c r="B223" s="4" t="s">
        <v>327</v>
      </c>
      <c r="C223" s="4" t="s">
        <v>328</v>
      </c>
      <c r="D223" s="4"/>
      <c r="E223" s="4"/>
      <c r="F223" s="151" t="s">
        <v>74</v>
      </c>
      <c r="G223" s="152">
        <v>3</v>
      </c>
      <c r="H223" s="152">
        <v>20</v>
      </c>
      <c r="I223" s="152">
        <v>4</v>
      </c>
      <c r="J223" s="3">
        <f t="shared" si="8"/>
        <v>27</v>
      </c>
      <c r="K223" s="152">
        <v>1</v>
      </c>
      <c r="L223" s="152">
        <v>600</v>
      </c>
      <c r="M223" s="152">
        <f t="shared" si="9"/>
        <v>1.62</v>
      </c>
      <c r="N223" s="153"/>
    </row>
    <row r="224" ht="15.75" spans="1:14">
      <c r="A224" s="3">
        <v>68</v>
      </c>
      <c r="B224" s="4"/>
      <c r="C224" s="4" t="s">
        <v>329</v>
      </c>
      <c r="D224" s="4"/>
      <c r="E224" s="4"/>
      <c r="F224" s="151" t="s">
        <v>74</v>
      </c>
      <c r="G224" s="152">
        <v>3</v>
      </c>
      <c r="H224" s="152">
        <v>20</v>
      </c>
      <c r="I224" s="152">
        <v>4</v>
      </c>
      <c r="J224" s="3">
        <f t="shared" si="8"/>
        <v>27</v>
      </c>
      <c r="K224" s="152">
        <v>1</v>
      </c>
      <c r="L224" s="152">
        <v>600</v>
      </c>
      <c r="M224" s="152">
        <f t="shared" si="9"/>
        <v>1.62</v>
      </c>
      <c r="N224" s="153"/>
    </row>
    <row r="225" ht="15.75" spans="1:14">
      <c r="A225" s="3">
        <v>69</v>
      </c>
      <c r="B225" s="4"/>
      <c r="C225" s="4" t="s">
        <v>330</v>
      </c>
      <c r="D225" s="4" t="s">
        <v>331</v>
      </c>
      <c r="E225" s="4"/>
      <c r="F225" s="151" t="s">
        <v>74</v>
      </c>
      <c r="G225" s="152">
        <v>3</v>
      </c>
      <c r="H225" s="152">
        <v>20</v>
      </c>
      <c r="I225" s="152">
        <v>4</v>
      </c>
      <c r="J225" s="3">
        <f t="shared" si="8"/>
        <v>27</v>
      </c>
      <c r="K225" s="152">
        <v>1</v>
      </c>
      <c r="L225" s="152">
        <v>600</v>
      </c>
      <c r="M225" s="152">
        <f t="shared" si="9"/>
        <v>1.62</v>
      </c>
      <c r="N225" s="153"/>
    </row>
    <row r="226" ht="15.75" spans="1:14">
      <c r="A226" s="3">
        <v>70</v>
      </c>
      <c r="B226" s="4"/>
      <c r="C226" s="4"/>
      <c r="D226" s="4" t="s">
        <v>332</v>
      </c>
      <c r="E226" s="4"/>
      <c r="F226" s="151" t="s">
        <v>74</v>
      </c>
      <c r="G226" s="152">
        <v>3</v>
      </c>
      <c r="H226" s="152">
        <v>20</v>
      </c>
      <c r="I226" s="152">
        <v>4</v>
      </c>
      <c r="J226" s="3">
        <f t="shared" si="8"/>
        <v>27</v>
      </c>
      <c r="K226" s="152">
        <v>1</v>
      </c>
      <c r="L226" s="152">
        <v>600</v>
      </c>
      <c r="M226" s="152">
        <f t="shared" si="9"/>
        <v>1.62</v>
      </c>
      <c r="N226" s="153"/>
    </row>
    <row r="227" ht="15.75" spans="1:14">
      <c r="A227" s="3">
        <v>71</v>
      </c>
      <c r="B227" s="4"/>
      <c r="C227" s="4"/>
      <c r="D227" s="4" t="s">
        <v>333</v>
      </c>
      <c r="E227" s="4"/>
      <c r="F227" s="151" t="s">
        <v>74</v>
      </c>
      <c r="G227" s="152">
        <v>3</v>
      </c>
      <c r="H227" s="152">
        <v>20</v>
      </c>
      <c r="I227" s="152">
        <v>4</v>
      </c>
      <c r="J227" s="3">
        <f t="shared" si="8"/>
        <v>27</v>
      </c>
      <c r="K227" s="152">
        <v>1</v>
      </c>
      <c r="L227" s="152">
        <v>600</v>
      </c>
      <c r="M227" s="152">
        <f t="shared" si="9"/>
        <v>1.62</v>
      </c>
      <c r="N227" s="153"/>
    </row>
    <row r="228" ht="15.75" spans="1:14">
      <c r="A228" s="3">
        <v>72</v>
      </c>
      <c r="B228" s="4"/>
      <c r="C228" s="4" t="s">
        <v>334</v>
      </c>
      <c r="D228" s="4" t="s">
        <v>335</v>
      </c>
      <c r="E228" s="4"/>
      <c r="F228" s="151" t="s">
        <v>74</v>
      </c>
      <c r="G228" s="152">
        <v>3</v>
      </c>
      <c r="H228" s="152">
        <v>20</v>
      </c>
      <c r="I228" s="152">
        <v>4</v>
      </c>
      <c r="J228" s="3">
        <f t="shared" si="8"/>
        <v>27</v>
      </c>
      <c r="K228" s="152">
        <v>1</v>
      </c>
      <c r="L228" s="152">
        <v>600</v>
      </c>
      <c r="M228" s="152">
        <f t="shared" si="9"/>
        <v>1.62</v>
      </c>
      <c r="N228" s="153"/>
    </row>
    <row r="229" ht="15.75" spans="1:14">
      <c r="A229" s="3">
        <v>73</v>
      </c>
      <c r="B229" s="4"/>
      <c r="C229" s="4"/>
      <c r="D229" s="4" t="s">
        <v>336</v>
      </c>
      <c r="E229" s="50" t="s">
        <v>337</v>
      </c>
      <c r="F229" s="151" t="s">
        <v>74</v>
      </c>
      <c r="G229" s="152">
        <v>2</v>
      </c>
      <c r="H229" s="152">
        <v>20</v>
      </c>
      <c r="I229" s="152">
        <v>3</v>
      </c>
      <c r="J229" s="3">
        <f t="shared" si="8"/>
        <v>25</v>
      </c>
      <c r="K229" s="152">
        <v>1</v>
      </c>
      <c r="L229" s="152">
        <v>600</v>
      </c>
      <c r="M229" s="152">
        <f t="shared" si="9"/>
        <v>1.5</v>
      </c>
      <c r="N229" s="153"/>
    </row>
    <row r="230" ht="15.75" spans="1:14">
      <c r="A230" s="3">
        <v>74</v>
      </c>
      <c r="B230" s="4"/>
      <c r="C230" s="4"/>
      <c r="D230" s="4"/>
      <c r="E230" s="50" t="s">
        <v>338</v>
      </c>
      <c r="F230" s="151" t="s">
        <v>74</v>
      </c>
      <c r="G230" s="152">
        <v>2</v>
      </c>
      <c r="H230" s="152">
        <v>20</v>
      </c>
      <c r="I230" s="152">
        <v>3</v>
      </c>
      <c r="J230" s="3">
        <f t="shared" si="8"/>
        <v>25</v>
      </c>
      <c r="K230" s="152">
        <v>1</v>
      </c>
      <c r="L230" s="152">
        <v>600</v>
      </c>
      <c r="M230" s="152">
        <f t="shared" si="9"/>
        <v>1.5</v>
      </c>
      <c r="N230" s="153"/>
    </row>
    <row r="231" ht="15.75" spans="1:14">
      <c r="A231" s="3">
        <v>75</v>
      </c>
      <c r="B231" s="4"/>
      <c r="C231" s="4"/>
      <c r="D231" s="4"/>
      <c r="E231" s="50" t="s">
        <v>339</v>
      </c>
      <c r="F231" s="151" t="s">
        <v>74</v>
      </c>
      <c r="G231" s="152">
        <v>2</v>
      </c>
      <c r="H231" s="152">
        <v>20</v>
      </c>
      <c r="I231" s="152">
        <v>3</v>
      </c>
      <c r="J231" s="3">
        <f t="shared" si="8"/>
        <v>25</v>
      </c>
      <c r="K231" s="152">
        <v>1</v>
      </c>
      <c r="L231" s="152">
        <v>600</v>
      </c>
      <c r="M231" s="152">
        <f t="shared" si="9"/>
        <v>1.5</v>
      </c>
      <c r="N231" s="153"/>
    </row>
    <row r="232" ht="15.75" spans="1:14">
      <c r="A232" s="3">
        <v>76</v>
      </c>
      <c r="B232" s="4"/>
      <c r="C232" s="4"/>
      <c r="D232" s="4"/>
      <c r="E232" s="50" t="s">
        <v>340</v>
      </c>
      <c r="F232" s="151" t="s">
        <v>74</v>
      </c>
      <c r="G232" s="152">
        <v>2</v>
      </c>
      <c r="H232" s="152">
        <v>20</v>
      </c>
      <c r="I232" s="152">
        <v>3</v>
      </c>
      <c r="J232" s="3">
        <f t="shared" si="8"/>
        <v>25</v>
      </c>
      <c r="K232" s="152">
        <v>1</v>
      </c>
      <c r="L232" s="152">
        <v>600</v>
      </c>
      <c r="M232" s="152">
        <f t="shared" si="9"/>
        <v>1.5</v>
      </c>
      <c r="N232" s="153"/>
    </row>
    <row r="233" ht="15.75" spans="1:14">
      <c r="A233" s="3">
        <v>77</v>
      </c>
      <c r="B233" s="4"/>
      <c r="C233" s="4"/>
      <c r="D233" s="4" t="s">
        <v>341</v>
      </c>
      <c r="E233" s="4"/>
      <c r="F233" s="151" t="s">
        <v>74</v>
      </c>
      <c r="G233" s="152">
        <v>2</v>
      </c>
      <c r="H233" s="152">
        <v>15</v>
      </c>
      <c r="I233" s="152">
        <v>3</v>
      </c>
      <c r="J233" s="3">
        <f t="shared" si="8"/>
        <v>20</v>
      </c>
      <c r="K233" s="152">
        <v>1</v>
      </c>
      <c r="L233" s="152">
        <v>600</v>
      </c>
      <c r="M233" s="152">
        <f t="shared" si="9"/>
        <v>1.2</v>
      </c>
      <c r="N233" s="153"/>
    </row>
    <row r="234" ht="15.75" spans="1:14">
      <c r="A234" s="3">
        <v>78</v>
      </c>
      <c r="B234" s="4"/>
      <c r="C234" s="4"/>
      <c r="D234" s="4" t="s">
        <v>342</v>
      </c>
      <c r="E234" s="4"/>
      <c r="F234" s="151" t="s">
        <v>74</v>
      </c>
      <c r="G234" s="152">
        <v>2</v>
      </c>
      <c r="H234" s="152">
        <v>15</v>
      </c>
      <c r="I234" s="152">
        <v>3</v>
      </c>
      <c r="J234" s="3">
        <f t="shared" si="8"/>
        <v>20</v>
      </c>
      <c r="K234" s="152">
        <v>1</v>
      </c>
      <c r="L234" s="152">
        <v>600</v>
      </c>
      <c r="M234" s="152">
        <f t="shared" si="9"/>
        <v>1.2</v>
      </c>
      <c r="N234" s="153"/>
    </row>
    <row r="235" ht="15.75" spans="1:14">
      <c r="A235" s="3">
        <v>79</v>
      </c>
      <c r="B235" s="4"/>
      <c r="C235" s="4"/>
      <c r="D235" s="4" t="s">
        <v>343</v>
      </c>
      <c r="E235" s="4"/>
      <c r="F235" s="151" t="s">
        <v>74</v>
      </c>
      <c r="G235" s="152">
        <v>2</v>
      </c>
      <c r="H235" s="152">
        <v>15</v>
      </c>
      <c r="I235" s="152">
        <v>3</v>
      </c>
      <c r="J235" s="3">
        <f t="shared" si="8"/>
        <v>20</v>
      </c>
      <c r="K235" s="152">
        <v>1</v>
      </c>
      <c r="L235" s="152">
        <v>600</v>
      </c>
      <c r="M235" s="152">
        <f t="shared" si="9"/>
        <v>1.2</v>
      </c>
      <c r="N235" s="153"/>
    </row>
    <row r="236" ht="15.75" spans="1:14">
      <c r="A236" s="3">
        <v>80</v>
      </c>
      <c r="B236" s="4"/>
      <c r="C236" s="4" t="s">
        <v>344</v>
      </c>
      <c r="D236" s="4"/>
      <c r="E236" s="4"/>
      <c r="F236" s="151" t="s">
        <v>74</v>
      </c>
      <c r="G236" s="152">
        <v>3</v>
      </c>
      <c r="H236" s="152">
        <v>25</v>
      </c>
      <c r="I236" s="152">
        <v>4</v>
      </c>
      <c r="J236" s="3">
        <f t="shared" si="8"/>
        <v>32</v>
      </c>
      <c r="K236" s="152">
        <v>1</v>
      </c>
      <c r="L236" s="152">
        <v>600</v>
      </c>
      <c r="M236" s="152">
        <f t="shared" si="9"/>
        <v>1.92</v>
      </c>
      <c r="N236" s="153"/>
    </row>
    <row r="237" ht="15.75" spans="1:14">
      <c r="A237" s="3">
        <v>81</v>
      </c>
      <c r="B237" s="4"/>
      <c r="C237" s="4" t="s">
        <v>89</v>
      </c>
      <c r="D237" s="4"/>
      <c r="E237" s="4"/>
      <c r="F237" s="151" t="s">
        <v>74</v>
      </c>
      <c r="G237" s="152">
        <v>3</v>
      </c>
      <c r="H237" s="152">
        <v>20</v>
      </c>
      <c r="I237" s="152">
        <v>4</v>
      </c>
      <c r="J237" s="3">
        <f t="shared" si="8"/>
        <v>27</v>
      </c>
      <c r="K237" s="152">
        <v>1</v>
      </c>
      <c r="L237" s="152">
        <v>600</v>
      </c>
      <c r="M237" s="152">
        <f t="shared" si="9"/>
        <v>1.62</v>
      </c>
      <c r="N237" s="153"/>
    </row>
    <row r="238" ht="15.75" spans="1:14">
      <c r="A238" s="3">
        <v>82</v>
      </c>
      <c r="B238" s="4" t="s">
        <v>345</v>
      </c>
      <c r="C238" s="4" t="s">
        <v>346</v>
      </c>
      <c r="D238" s="4"/>
      <c r="E238" s="4"/>
      <c r="F238" s="151" t="s">
        <v>74</v>
      </c>
      <c r="G238" s="152">
        <v>3</v>
      </c>
      <c r="H238" s="152">
        <v>24</v>
      </c>
      <c r="I238" s="152">
        <v>4</v>
      </c>
      <c r="J238" s="3">
        <f t="shared" si="8"/>
        <v>31</v>
      </c>
      <c r="K238" s="152">
        <v>1</v>
      </c>
      <c r="L238" s="152">
        <v>600</v>
      </c>
      <c r="M238" s="152">
        <f t="shared" si="9"/>
        <v>1.86</v>
      </c>
      <c r="N238" s="153"/>
    </row>
    <row r="239" ht="15.75" spans="1:14">
      <c r="A239" s="3">
        <v>83</v>
      </c>
      <c r="B239" s="4"/>
      <c r="C239" s="4" t="s">
        <v>137</v>
      </c>
      <c r="D239" s="4"/>
      <c r="E239" s="4"/>
      <c r="F239" s="151" t="s">
        <v>74</v>
      </c>
      <c r="G239" s="152">
        <v>3</v>
      </c>
      <c r="H239" s="152">
        <v>20</v>
      </c>
      <c r="I239" s="152">
        <v>4</v>
      </c>
      <c r="J239" s="3">
        <f t="shared" si="8"/>
        <v>27</v>
      </c>
      <c r="K239" s="152">
        <v>1</v>
      </c>
      <c r="L239" s="152">
        <v>600</v>
      </c>
      <c r="M239" s="152">
        <f t="shared" si="9"/>
        <v>1.62</v>
      </c>
      <c r="N239" s="153"/>
    </row>
    <row r="240" ht="15.75" spans="1:14">
      <c r="A240" s="3">
        <v>84</v>
      </c>
      <c r="B240" s="4"/>
      <c r="C240" s="4" t="s">
        <v>347</v>
      </c>
      <c r="D240" s="4"/>
      <c r="E240" s="4"/>
      <c r="F240" s="151" t="s">
        <v>74</v>
      </c>
      <c r="G240" s="152">
        <v>3</v>
      </c>
      <c r="H240" s="152">
        <v>25</v>
      </c>
      <c r="I240" s="152">
        <v>4</v>
      </c>
      <c r="J240" s="3">
        <f t="shared" si="8"/>
        <v>32</v>
      </c>
      <c r="K240" s="152">
        <v>0.8</v>
      </c>
      <c r="L240" s="152">
        <v>600</v>
      </c>
      <c r="M240" s="152">
        <f t="shared" si="9"/>
        <v>1.536</v>
      </c>
      <c r="N240" s="153"/>
    </row>
    <row r="241" ht="15.75" spans="1:14">
      <c r="A241" s="3">
        <v>85</v>
      </c>
      <c r="B241" s="4"/>
      <c r="C241" s="4" t="s">
        <v>348</v>
      </c>
      <c r="D241" s="4"/>
      <c r="E241" s="4"/>
      <c r="F241" s="151" t="s">
        <v>74</v>
      </c>
      <c r="G241" s="152">
        <v>3</v>
      </c>
      <c r="H241" s="152">
        <v>25</v>
      </c>
      <c r="I241" s="152">
        <v>4</v>
      </c>
      <c r="J241" s="3">
        <f t="shared" si="8"/>
        <v>32</v>
      </c>
      <c r="K241" s="152">
        <v>0.8</v>
      </c>
      <c r="L241" s="152">
        <v>600</v>
      </c>
      <c r="M241" s="152">
        <f t="shared" si="9"/>
        <v>1.536</v>
      </c>
      <c r="N241" s="153"/>
    </row>
    <row r="242" ht="15.75" spans="1:14">
      <c r="A242" s="3">
        <v>86</v>
      </c>
      <c r="B242" s="4"/>
      <c r="C242" s="4" t="s">
        <v>349</v>
      </c>
      <c r="D242" s="4"/>
      <c r="E242" s="4"/>
      <c r="F242" s="151" t="s">
        <v>74</v>
      </c>
      <c r="G242" s="152">
        <v>3</v>
      </c>
      <c r="H242" s="152">
        <v>15</v>
      </c>
      <c r="I242" s="152">
        <v>4</v>
      </c>
      <c r="J242" s="3">
        <f t="shared" si="8"/>
        <v>22</v>
      </c>
      <c r="K242" s="152">
        <v>0.6</v>
      </c>
      <c r="L242" s="152">
        <v>600</v>
      </c>
      <c r="M242" s="152">
        <f t="shared" si="9"/>
        <v>0.792</v>
      </c>
      <c r="N242" s="153"/>
    </row>
    <row r="243" ht="15.75" spans="1:14">
      <c r="A243" s="34" t="s">
        <v>350</v>
      </c>
      <c r="B243" s="34"/>
      <c r="C243" s="34"/>
      <c r="D243" s="34"/>
      <c r="E243" s="34"/>
      <c r="F243" s="34"/>
      <c r="G243" s="34"/>
      <c r="H243" s="34"/>
      <c r="I243" s="34"/>
      <c r="J243" s="34"/>
      <c r="K243" s="34"/>
      <c r="L243" s="34"/>
      <c r="M243" s="155">
        <f>SUM(M157:M242)</f>
        <v>140.004</v>
      </c>
      <c r="N243" s="153"/>
    </row>
    <row r="244" ht="15.75" spans="1:14">
      <c r="A244" s="148" t="s">
        <v>53</v>
      </c>
      <c r="B244" s="149" t="s">
        <v>351</v>
      </c>
      <c r="C244" s="149"/>
      <c r="D244" s="149"/>
      <c r="E244" s="149"/>
      <c r="F244" s="149"/>
      <c r="G244" s="149"/>
      <c r="H244" s="149"/>
      <c r="I244" s="149"/>
      <c r="J244" s="149"/>
      <c r="K244" s="149"/>
      <c r="L244" s="149"/>
      <c r="M244" s="149"/>
      <c r="N244" s="156"/>
    </row>
    <row r="245" ht="15.75" spans="1:14">
      <c r="A245" s="152">
        <v>1</v>
      </c>
      <c r="B245" s="151" t="s">
        <v>352</v>
      </c>
      <c r="C245" s="151" t="s">
        <v>353</v>
      </c>
      <c r="D245" s="151"/>
      <c r="E245" s="151"/>
      <c r="F245" s="151" t="s">
        <v>74</v>
      </c>
      <c r="G245" s="152">
        <v>3</v>
      </c>
      <c r="H245" s="152">
        <v>10</v>
      </c>
      <c r="I245" s="152">
        <v>4</v>
      </c>
      <c r="J245" s="3">
        <f t="shared" ref="J245:J285" si="10">SUM(G245:I245)</f>
        <v>17</v>
      </c>
      <c r="K245" s="152">
        <v>0.9</v>
      </c>
      <c r="L245" s="152">
        <v>600</v>
      </c>
      <c r="M245" s="152">
        <f t="shared" ref="M245:M285" si="11">J245*L245/10000*K245</f>
        <v>0.918</v>
      </c>
      <c r="N245" s="157"/>
    </row>
    <row r="246" ht="15.75" spans="1:14">
      <c r="A246" s="152">
        <v>2</v>
      </c>
      <c r="B246" s="151"/>
      <c r="C246" s="151" t="s">
        <v>354</v>
      </c>
      <c r="D246" s="151"/>
      <c r="E246" s="151"/>
      <c r="F246" s="151" t="s">
        <v>74</v>
      </c>
      <c r="G246" s="152">
        <v>3</v>
      </c>
      <c r="H246" s="152">
        <v>10</v>
      </c>
      <c r="I246" s="152">
        <v>4</v>
      </c>
      <c r="J246" s="3">
        <f t="shared" si="10"/>
        <v>17</v>
      </c>
      <c r="K246" s="152">
        <v>0.9</v>
      </c>
      <c r="L246" s="152">
        <v>600</v>
      </c>
      <c r="M246" s="152">
        <f t="shared" si="11"/>
        <v>0.918</v>
      </c>
      <c r="N246" s="157"/>
    </row>
    <row r="247" ht="15.75" spans="1:14">
      <c r="A247" s="152">
        <v>3</v>
      </c>
      <c r="B247" s="151"/>
      <c r="C247" s="151" t="s">
        <v>355</v>
      </c>
      <c r="D247" s="151"/>
      <c r="E247" s="151"/>
      <c r="F247" s="151" t="s">
        <v>74</v>
      </c>
      <c r="G247" s="152">
        <v>3</v>
      </c>
      <c r="H247" s="152">
        <v>10</v>
      </c>
      <c r="I247" s="152">
        <v>4</v>
      </c>
      <c r="J247" s="3">
        <f t="shared" si="10"/>
        <v>17</v>
      </c>
      <c r="K247" s="152">
        <v>1</v>
      </c>
      <c r="L247" s="152">
        <v>600</v>
      </c>
      <c r="M247" s="152">
        <f t="shared" si="11"/>
        <v>1.02</v>
      </c>
      <c r="N247" s="157"/>
    </row>
    <row r="248" ht="15.75" spans="1:14">
      <c r="A248" s="152">
        <v>4</v>
      </c>
      <c r="B248" s="151"/>
      <c r="C248" s="151" t="s">
        <v>356</v>
      </c>
      <c r="D248" s="151"/>
      <c r="E248" s="151"/>
      <c r="F248" s="151" t="s">
        <v>74</v>
      </c>
      <c r="G248" s="152">
        <v>3</v>
      </c>
      <c r="H248" s="152">
        <v>10</v>
      </c>
      <c r="I248" s="152">
        <v>4</v>
      </c>
      <c r="J248" s="3">
        <f t="shared" si="10"/>
        <v>17</v>
      </c>
      <c r="K248" s="152">
        <v>1</v>
      </c>
      <c r="L248" s="152">
        <v>600</v>
      </c>
      <c r="M248" s="152">
        <f t="shared" si="11"/>
        <v>1.02</v>
      </c>
      <c r="N248" s="157"/>
    </row>
    <row r="249" ht="15.75" spans="1:14">
      <c r="A249" s="152">
        <v>5</v>
      </c>
      <c r="B249" s="151"/>
      <c r="C249" s="151" t="s">
        <v>31</v>
      </c>
      <c r="D249" s="151"/>
      <c r="E249" s="151"/>
      <c r="F249" s="151" t="s">
        <v>74</v>
      </c>
      <c r="G249" s="152">
        <v>3</v>
      </c>
      <c r="H249" s="152">
        <v>10</v>
      </c>
      <c r="I249" s="152">
        <v>4</v>
      </c>
      <c r="J249" s="3">
        <f t="shared" si="10"/>
        <v>17</v>
      </c>
      <c r="K249" s="152">
        <v>1</v>
      </c>
      <c r="L249" s="152">
        <v>600</v>
      </c>
      <c r="M249" s="152">
        <f t="shared" si="11"/>
        <v>1.02</v>
      </c>
      <c r="N249" s="157"/>
    </row>
    <row r="250" ht="15.75" spans="1:14">
      <c r="A250" s="152">
        <v>6</v>
      </c>
      <c r="B250" s="151"/>
      <c r="C250" s="151" t="s">
        <v>357</v>
      </c>
      <c r="D250" s="151"/>
      <c r="E250" s="151"/>
      <c r="F250" s="151" t="s">
        <v>74</v>
      </c>
      <c r="G250" s="152">
        <v>3</v>
      </c>
      <c r="H250" s="152">
        <v>10</v>
      </c>
      <c r="I250" s="152">
        <v>4</v>
      </c>
      <c r="J250" s="3">
        <f t="shared" si="10"/>
        <v>17</v>
      </c>
      <c r="K250" s="152">
        <v>1</v>
      </c>
      <c r="L250" s="152">
        <v>600</v>
      </c>
      <c r="M250" s="152">
        <f t="shared" si="11"/>
        <v>1.02</v>
      </c>
      <c r="N250" s="157"/>
    </row>
    <row r="251" ht="15.75" spans="1:14">
      <c r="A251" s="152">
        <v>7</v>
      </c>
      <c r="B251" s="151"/>
      <c r="C251" s="151" t="s">
        <v>358</v>
      </c>
      <c r="D251" s="151" t="s">
        <v>359</v>
      </c>
      <c r="E251" s="151"/>
      <c r="F251" s="151" t="s">
        <v>74</v>
      </c>
      <c r="G251" s="152">
        <v>3</v>
      </c>
      <c r="H251" s="152">
        <v>10</v>
      </c>
      <c r="I251" s="152">
        <v>4</v>
      </c>
      <c r="J251" s="3">
        <f t="shared" si="10"/>
        <v>17</v>
      </c>
      <c r="K251" s="152">
        <v>1</v>
      </c>
      <c r="L251" s="152">
        <v>600</v>
      </c>
      <c r="M251" s="152">
        <f t="shared" si="11"/>
        <v>1.02</v>
      </c>
      <c r="N251" s="157"/>
    </row>
    <row r="252" ht="15.75" spans="1:14">
      <c r="A252" s="152">
        <v>8</v>
      </c>
      <c r="B252" s="151"/>
      <c r="C252" s="151"/>
      <c r="D252" s="151" t="s">
        <v>360</v>
      </c>
      <c r="E252" s="151"/>
      <c r="F252" s="151" t="s">
        <v>74</v>
      </c>
      <c r="G252" s="152">
        <v>3</v>
      </c>
      <c r="H252" s="152">
        <v>10</v>
      </c>
      <c r="I252" s="152">
        <v>4</v>
      </c>
      <c r="J252" s="3">
        <f t="shared" si="10"/>
        <v>17</v>
      </c>
      <c r="K252" s="152">
        <v>1</v>
      </c>
      <c r="L252" s="152">
        <v>600</v>
      </c>
      <c r="M252" s="152">
        <f t="shared" si="11"/>
        <v>1.02</v>
      </c>
      <c r="N252" s="157"/>
    </row>
    <row r="253" ht="15.75" spans="1:14">
      <c r="A253" s="152">
        <v>9</v>
      </c>
      <c r="B253" s="151"/>
      <c r="C253" s="151"/>
      <c r="D253" s="151" t="s">
        <v>361</v>
      </c>
      <c r="E253" s="151"/>
      <c r="F253" s="151" t="s">
        <v>74</v>
      </c>
      <c r="G253" s="152">
        <v>3</v>
      </c>
      <c r="H253" s="152">
        <v>10</v>
      </c>
      <c r="I253" s="152">
        <v>4</v>
      </c>
      <c r="J253" s="3">
        <f t="shared" si="10"/>
        <v>17</v>
      </c>
      <c r="K253" s="152">
        <v>1</v>
      </c>
      <c r="L253" s="152">
        <v>600</v>
      </c>
      <c r="M253" s="152">
        <f t="shared" si="11"/>
        <v>1.02</v>
      </c>
      <c r="N253" s="157"/>
    </row>
    <row r="254" ht="15.75" spans="1:14">
      <c r="A254" s="152">
        <v>10</v>
      </c>
      <c r="B254" s="151"/>
      <c r="C254" s="151"/>
      <c r="D254" s="151" t="s">
        <v>362</v>
      </c>
      <c r="E254" s="151"/>
      <c r="F254" s="151" t="s">
        <v>74</v>
      </c>
      <c r="G254" s="152">
        <v>3</v>
      </c>
      <c r="H254" s="152">
        <v>10</v>
      </c>
      <c r="I254" s="152">
        <v>4</v>
      </c>
      <c r="J254" s="3">
        <f t="shared" si="10"/>
        <v>17</v>
      </c>
      <c r="K254" s="152">
        <v>1</v>
      </c>
      <c r="L254" s="152">
        <v>600</v>
      </c>
      <c r="M254" s="152">
        <f t="shared" si="11"/>
        <v>1.02</v>
      </c>
      <c r="N254" s="157"/>
    </row>
    <row r="255" ht="15.75" spans="1:14">
      <c r="A255" s="152">
        <v>11</v>
      </c>
      <c r="B255" s="151"/>
      <c r="C255" s="151"/>
      <c r="D255" s="151" t="s">
        <v>363</v>
      </c>
      <c r="E255" s="151"/>
      <c r="F255" s="151" t="s">
        <v>74</v>
      </c>
      <c r="G255" s="152">
        <v>3</v>
      </c>
      <c r="H255" s="152">
        <v>10</v>
      </c>
      <c r="I255" s="152">
        <v>4</v>
      </c>
      <c r="J255" s="3">
        <f t="shared" si="10"/>
        <v>17</v>
      </c>
      <c r="K255" s="152">
        <v>1</v>
      </c>
      <c r="L255" s="152">
        <v>600</v>
      </c>
      <c r="M255" s="152">
        <f t="shared" si="11"/>
        <v>1.02</v>
      </c>
      <c r="N255" s="157"/>
    </row>
    <row r="256" ht="15.75" spans="1:14">
      <c r="A256" s="152">
        <v>12</v>
      </c>
      <c r="B256" s="151"/>
      <c r="C256" s="151"/>
      <c r="D256" s="151" t="s">
        <v>364</v>
      </c>
      <c r="E256" s="151"/>
      <c r="F256" s="151" t="s">
        <v>74</v>
      </c>
      <c r="G256" s="152">
        <v>3</v>
      </c>
      <c r="H256" s="152">
        <v>10</v>
      </c>
      <c r="I256" s="152">
        <v>4</v>
      </c>
      <c r="J256" s="3">
        <f t="shared" si="10"/>
        <v>17</v>
      </c>
      <c r="K256" s="152">
        <v>1</v>
      </c>
      <c r="L256" s="152">
        <v>600</v>
      </c>
      <c r="M256" s="152">
        <f t="shared" si="11"/>
        <v>1.02</v>
      </c>
      <c r="N256" s="157"/>
    </row>
    <row r="257" ht="15.75" spans="1:14">
      <c r="A257" s="152">
        <v>13</v>
      </c>
      <c r="B257" s="151"/>
      <c r="C257" s="151"/>
      <c r="D257" s="151" t="s">
        <v>365</v>
      </c>
      <c r="E257" s="151"/>
      <c r="F257" s="151" t="s">
        <v>74</v>
      </c>
      <c r="G257" s="152">
        <v>3</v>
      </c>
      <c r="H257" s="152">
        <v>10</v>
      </c>
      <c r="I257" s="152">
        <v>4</v>
      </c>
      <c r="J257" s="3">
        <f t="shared" si="10"/>
        <v>17</v>
      </c>
      <c r="K257" s="152">
        <v>1</v>
      </c>
      <c r="L257" s="152">
        <v>600</v>
      </c>
      <c r="M257" s="152">
        <f t="shared" si="11"/>
        <v>1.02</v>
      </c>
      <c r="N257" s="157"/>
    </row>
    <row r="258" ht="15.75" spans="1:14">
      <c r="A258" s="152">
        <v>14</v>
      </c>
      <c r="B258" s="151"/>
      <c r="C258" s="151"/>
      <c r="D258" s="151" t="s">
        <v>366</v>
      </c>
      <c r="E258" s="151"/>
      <c r="F258" s="151" t="s">
        <v>74</v>
      </c>
      <c r="G258" s="152">
        <v>3</v>
      </c>
      <c r="H258" s="152">
        <v>10</v>
      </c>
      <c r="I258" s="152">
        <v>4</v>
      </c>
      <c r="J258" s="3">
        <f t="shared" si="10"/>
        <v>17</v>
      </c>
      <c r="K258" s="152">
        <v>1</v>
      </c>
      <c r="L258" s="152">
        <v>600</v>
      </c>
      <c r="M258" s="152">
        <f t="shared" si="11"/>
        <v>1.02</v>
      </c>
      <c r="N258" s="157"/>
    </row>
    <row r="259" ht="15.75" spans="1:14">
      <c r="A259" s="152">
        <v>15</v>
      </c>
      <c r="B259" s="151"/>
      <c r="C259" s="151"/>
      <c r="D259" s="151" t="s">
        <v>367</v>
      </c>
      <c r="E259" s="151"/>
      <c r="F259" s="151" t="s">
        <v>74</v>
      </c>
      <c r="G259" s="152">
        <v>3</v>
      </c>
      <c r="H259" s="152">
        <v>10</v>
      </c>
      <c r="I259" s="152">
        <v>4</v>
      </c>
      <c r="J259" s="3">
        <f t="shared" si="10"/>
        <v>17</v>
      </c>
      <c r="K259" s="152">
        <v>1</v>
      </c>
      <c r="L259" s="152">
        <v>600</v>
      </c>
      <c r="M259" s="152">
        <f t="shared" si="11"/>
        <v>1.02</v>
      </c>
      <c r="N259" s="157"/>
    </row>
    <row r="260" ht="15.75" spans="1:14">
      <c r="A260" s="152">
        <v>16</v>
      </c>
      <c r="B260" s="151"/>
      <c r="C260" s="151"/>
      <c r="D260" s="151" t="s">
        <v>368</v>
      </c>
      <c r="E260" s="151"/>
      <c r="F260" s="151" t="s">
        <v>74</v>
      </c>
      <c r="G260" s="152">
        <v>3</v>
      </c>
      <c r="H260" s="152">
        <v>10</v>
      </c>
      <c r="I260" s="152">
        <v>4</v>
      </c>
      <c r="J260" s="3">
        <f t="shared" si="10"/>
        <v>17</v>
      </c>
      <c r="K260" s="152">
        <v>1</v>
      </c>
      <c r="L260" s="152">
        <v>600</v>
      </c>
      <c r="M260" s="152">
        <f t="shared" si="11"/>
        <v>1.02</v>
      </c>
      <c r="N260" s="157"/>
    </row>
    <row r="261" ht="15.75" spans="1:14">
      <c r="A261" s="152">
        <v>17</v>
      </c>
      <c r="B261" s="151"/>
      <c r="C261" s="151"/>
      <c r="D261" s="151" t="s">
        <v>369</v>
      </c>
      <c r="E261" s="151"/>
      <c r="F261" s="151" t="s">
        <v>74</v>
      </c>
      <c r="G261" s="152">
        <v>3</v>
      </c>
      <c r="H261" s="152">
        <v>10</v>
      </c>
      <c r="I261" s="152">
        <v>4</v>
      </c>
      <c r="J261" s="3">
        <f t="shared" si="10"/>
        <v>17</v>
      </c>
      <c r="K261" s="152">
        <v>1</v>
      </c>
      <c r="L261" s="152">
        <v>600</v>
      </c>
      <c r="M261" s="152">
        <f t="shared" si="11"/>
        <v>1.02</v>
      </c>
      <c r="N261" s="157"/>
    </row>
    <row r="262" ht="15.75" spans="1:14">
      <c r="A262" s="152">
        <v>18</v>
      </c>
      <c r="B262" s="151"/>
      <c r="C262" s="151"/>
      <c r="D262" s="151" t="s">
        <v>370</v>
      </c>
      <c r="E262" s="151"/>
      <c r="F262" s="151" t="s">
        <v>74</v>
      </c>
      <c r="G262" s="152">
        <v>3</v>
      </c>
      <c r="H262" s="152">
        <v>10</v>
      </c>
      <c r="I262" s="152">
        <v>4</v>
      </c>
      <c r="J262" s="3">
        <f t="shared" si="10"/>
        <v>17</v>
      </c>
      <c r="K262" s="152">
        <v>1</v>
      </c>
      <c r="L262" s="152">
        <v>600</v>
      </c>
      <c r="M262" s="152">
        <f t="shared" si="11"/>
        <v>1.02</v>
      </c>
      <c r="N262" s="157"/>
    </row>
    <row r="263" ht="15.75" spans="1:14">
      <c r="A263" s="152">
        <v>19</v>
      </c>
      <c r="B263" s="151"/>
      <c r="C263" s="151"/>
      <c r="D263" s="151" t="s">
        <v>371</v>
      </c>
      <c r="E263" s="151"/>
      <c r="F263" s="151" t="s">
        <v>74</v>
      </c>
      <c r="G263" s="152">
        <v>3</v>
      </c>
      <c r="H263" s="152">
        <v>10</v>
      </c>
      <c r="I263" s="152">
        <v>4</v>
      </c>
      <c r="J263" s="3">
        <f t="shared" si="10"/>
        <v>17</v>
      </c>
      <c r="K263" s="152">
        <v>1</v>
      </c>
      <c r="L263" s="152">
        <v>600</v>
      </c>
      <c r="M263" s="152">
        <f t="shared" si="11"/>
        <v>1.02</v>
      </c>
      <c r="N263" s="157"/>
    </row>
    <row r="264" ht="15.75" spans="1:14">
      <c r="A264" s="152">
        <v>20</v>
      </c>
      <c r="B264" s="151"/>
      <c r="C264" s="151"/>
      <c r="D264" s="151" t="s">
        <v>372</v>
      </c>
      <c r="E264" s="151"/>
      <c r="F264" s="151" t="s">
        <v>74</v>
      </c>
      <c r="G264" s="152">
        <v>3</v>
      </c>
      <c r="H264" s="152">
        <v>10</v>
      </c>
      <c r="I264" s="152">
        <v>4</v>
      </c>
      <c r="J264" s="3">
        <f t="shared" si="10"/>
        <v>17</v>
      </c>
      <c r="K264" s="152">
        <v>1</v>
      </c>
      <c r="L264" s="152">
        <v>600</v>
      </c>
      <c r="M264" s="152">
        <f t="shared" si="11"/>
        <v>1.02</v>
      </c>
      <c r="N264" s="157"/>
    </row>
    <row r="265" ht="15.75" spans="1:14">
      <c r="A265" s="152">
        <v>21</v>
      </c>
      <c r="B265" s="151" t="s">
        <v>373</v>
      </c>
      <c r="C265" s="151" t="s">
        <v>353</v>
      </c>
      <c r="D265" s="151"/>
      <c r="E265" s="151"/>
      <c r="F265" s="151" t="s">
        <v>74</v>
      </c>
      <c r="G265" s="152">
        <v>3</v>
      </c>
      <c r="H265" s="152">
        <v>10</v>
      </c>
      <c r="I265" s="152">
        <v>4</v>
      </c>
      <c r="J265" s="3">
        <f t="shared" si="10"/>
        <v>17</v>
      </c>
      <c r="K265" s="152">
        <v>0.9</v>
      </c>
      <c r="L265" s="152">
        <v>600</v>
      </c>
      <c r="M265" s="152">
        <f t="shared" si="11"/>
        <v>0.918</v>
      </c>
      <c r="N265" s="157"/>
    </row>
    <row r="266" ht="15.75" spans="1:14">
      <c r="A266" s="152">
        <v>22</v>
      </c>
      <c r="B266" s="151"/>
      <c r="C266" s="151" t="s">
        <v>354</v>
      </c>
      <c r="D266" s="151"/>
      <c r="E266" s="151"/>
      <c r="F266" s="151" t="s">
        <v>74</v>
      </c>
      <c r="G266" s="152">
        <v>3</v>
      </c>
      <c r="H266" s="152">
        <v>10</v>
      </c>
      <c r="I266" s="152">
        <v>4</v>
      </c>
      <c r="J266" s="3">
        <f t="shared" si="10"/>
        <v>17</v>
      </c>
      <c r="K266" s="152">
        <v>0.9</v>
      </c>
      <c r="L266" s="152">
        <v>600</v>
      </c>
      <c r="M266" s="152">
        <f t="shared" si="11"/>
        <v>0.918</v>
      </c>
      <c r="N266" s="157"/>
    </row>
    <row r="267" ht="15.75" spans="1:14">
      <c r="A267" s="152">
        <v>23</v>
      </c>
      <c r="B267" s="151"/>
      <c r="C267" s="151" t="s">
        <v>374</v>
      </c>
      <c r="D267" s="151"/>
      <c r="E267" s="151"/>
      <c r="F267" s="151" t="s">
        <v>74</v>
      </c>
      <c r="G267" s="152">
        <v>3</v>
      </c>
      <c r="H267" s="152">
        <v>10</v>
      </c>
      <c r="I267" s="152">
        <v>4</v>
      </c>
      <c r="J267" s="3">
        <f t="shared" si="10"/>
        <v>17</v>
      </c>
      <c r="K267" s="152">
        <v>1</v>
      </c>
      <c r="L267" s="152">
        <v>600</v>
      </c>
      <c r="M267" s="152">
        <f t="shared" si="11"/>
        <v>1.02</v>
      </c>
      <c r="N267" s="157"/>
    </row>
    <row r="268" ht="15.75" spans="1:14">
      <c r="A268" s="152">
        <v>24</v>
      </c>
      <c r="B268" s="151"/>
      <c r="C268" s="151" t="s">
        <v>375</v>
      </c>
      <c r="D268" s="151"/>
      <c r="E268" s="151"/>
      <c r="F268" s="151" t="s">
        <v>74</v>
      </c>
      <c r="G268" s="152">
        <v>3</v>
      </c>
      <c r="H268" s="152">
        <v>10</v>
      </c>
      <c r="I268" s="152">
        <v>4</v>
      </c>
      <c r="J268" s="3">
        <f t="shared" si="10"/>
        <v>17</v>
      </c>
      <c r="K268" s="152">
        <v>0.6</v>
      </c>
      <c r="L268" s="152">
        <v>600</v>
      </c>
      <c r="M268" s="152">
        <f t="shared" si="11"/>
        <v>0.612</v>
      </c>
      <c r="N268" s="157"/>
    </row>
    <row r="269" ht="15.75" spans="1:14">
      <c r="A269" s="152">
        <v>25</v>
      </c>
      <c r="B269" s="151"/>
      <c r="C269" s="151" t="s">
        <v>376</v>
      </c>
      <c r="D269" s="151"/>
      <c r="E269" s="151"/>
      <c r="F269" s="151" t="s">
        <v>74</v>
      </c>
      <c r="G269" s="152">
        <v>3</v>
      </c>
      <c r="H269" s="152">
        <v>10</v>
      </c>
      <c r="I269" s="152">
        <v>4</v>
      </c>
      <c r="J269" s="3">
        <f t="shared" si="10"/>
        <v>17</v>
      </c>
      <c r="K269" s="152">
        <v>1</v>
      </c>
      <c r="L269" s="152">
        <v>600</v>
      </c>
      <c r="M269" s="152">
        <f t="shared" si="11"/>
        <v>1.02</v>
      </c>
      <c r="N269" s="157"/>
    </row>
    <row r="270" ht="15.75" spans="1:14">
      <c r="A270" s="152">
        <v>26</v>
      </c>
      <c r="B270" s="151"/>
      <c r="C270" s="151" t="s">
        <v>377</v>
      </c>
      <c r="D270" s="151"/>
      <c r="E270" s="151"/>
      <c r="F270" s="151" t="s">
        <v>74</v>
      </c>
      <c r="G270" s="152">
        <v>2</v>
      </c>
      <c r="H270" s="152">
        <v>10</v>
      </c>
      <c r="I270" s="152">
        <v>3</v>
      </c>
      <c r="J270" s="3">
        <f t="shared" si="10"/>
        <v>15</v>
      </c>
      <c r="K270" s="152">
        <v>0.6</v>
      </c>
      <c r="L270" s="152">
        <v>600</v>
      </c>
      <c r="M270" s="152">
        <f t="shared" si="11"/>
        <v>0.54</v>
      </c>
      <c r="N270" s="157"/>
    </row>
    <row r="271" ht="15.75" spans="1:14">
      <c r="A271" s="152">
        <v>27</v>
      </c>
      <c r="B271" s="151"/>
      <c r="C271" s="151" t="s">
        <v>378</v>
      </c>
      <c r="D271" s="151"/>
      <c r="E271" s="151"/>
      <c r="F271" s="151" t="s">
        <v>74</v>
      </c>
      <c r="G271" s="152">
        <v>3</v>
      </c>
      <c r="H271" s="152">
        <v>10</v>
      </c>
      <c r="I271" s="152">
        <v>4</v>
      </c>
      <c r="J271" s="3">
        <f t="shared" si="10"/>
        <v>17</v>
      </c>
      <c r="K271" s="152">
        <v>1</v>
      </c>
      <c r="L271" s="152">
        <v>600</v>
      </c>
      <c r="M271" s="152">
        <f t="shared" si="11"/>
        <v>1.02</v>
      </c>
      <c r="N271" s="157"/>
    </row>
    <row r="272" ht="15.75" spans="1:14">
      <c r="A272" s="152">
        <v>28</v>
      </c>
      <c r="B272" s="151"/>
      <c r="C272" s="151" t="s">
        <v>379</v>
      </c>
      <c r="D272" s="151" t="s">
        <v>380</v>
      </c>
      <c r="E272" s="151"/>
      <c r="F272" s="151" t="s">
        <v>74</v>
      </c>
      <c r="G272" s="152">
        <v>3</v>
      </c>
      <c r="H272" s="152">
        <v>10</v>
      </c>
      <c r="I272" s="152">
        <v>4</v>
      </c>
      <c r="J272" s="3">
        <f t="shared" si="10"/>
        <v>17</v>
      </c>
      <c r="K272" s="152">
        <v>1</v>
      </c>
      <c r="L272" s="152">
        <v>600</v>
      </c>
      <c r="M272" s="152">
        <f t="shared" si="11"/>
        <v>1.02</v>
      </c>
      <c r="N272" s="157"/>
    </row>
    <row r="273" ht="15.75" spans="1:14">
      <c r="A273" s="152">
        <v>29</v>
      </c>
      <c r="B273" s="151"/>
      <c r="C273" s="151"/>
      <c r="D273" s="151" t="s">
        <v>381</v>
      </c>
      <c r="E273" s="151"/>
      <c r="F273" s="151" t="s">
        <v>74</v>
      </c>
      <c r="G273" s="152">
        <v>3</v>
      </c>
      <c r="H273" s="152">
        <v>10</v>
      </c>
      <c r="I273" s="152">
        <v>4</v>
      </c>
      <c r="J273" s="3">
        <f t="shared" si="10"/>
        <v>17</v>
      </c>
      <c r="K273" s="152">
        <v>1</v>
      </c>
      <c r="L273" s="152">
        <v>600</v>
      </c>
      <c r="M273" s="152">
        <f t="shared" si="11"/>
        <v>1.02</v>
      </c>
      <c r="N273" s="157"/>
    </row>
    <row r="274" ht="15.75" spans="1:14">
      <c r="A274" s="152">
        <v>30</v>
      </c>
      <c r="B274" s="151"/>
      <c r="C274" s="151"/>
      <c r="D274" s="151" t="s">
        <v>382</v>
      </c>
      <c r="E274" s="151"/>
      <c r="F274" s="151" t="s">
        <v>74</v>
      </c>
      <c r="G274" s="152">
        <v>3</v>
      </c>
      <c r="H274" s="152">
        <v>10</v>
      </c>
      <c r="I274" s="152">
        <v>4</v>
      </c>
      <c r="J274" s="3">
        <f t="shared" si="10"/>
        <v>17</v>
      </c>
      <c r="K274" s="152">
        <v>1</v>
      </c>
      <c r="L274" s="152">
        <v>600</v>
      </c>
      <c r="M274" s="152">
        <f t="shared" si="11"/>
        <v>1.02</v>
      </c>
      <c r="N274" s="157"/>
    </row>
    <row r="275" ht="15.75" spans="1:14">
      <c r="A275" s="152">
        <v>31</v>
      </c>
      <c r="B275" s="151" t="s">
        <v>383</v>
      </c>
      <c r="C275" s="151" t="s">
        <v>384</v>
      </c>
      <c r="D275" s="151"/>
      <c r="E275" s="151"/>
      <c r="F275" s="151" t="s">
        <v>74</v>
      </c>
      <c r="G275" s="152">
        <v>3</v>
      </c>
      <c r="H275" s="152">
        <v>10</v>
      </c>
      <c r="I275" s="152">
        <v>4</v>
      </c>
      <c r="J275" s="3">
        <f t="shared" si="10"/>
        <v>17</v>
      </c>
      <c r="K275" s="152">
        <v>1</v>
      </c>
      <c r="L275" s="152">
        <v>600</v>
      </c>
      <c r="M275" s="152">
        <f t="shared" si="11"/>
        <v>1.02</v>
      </c>
      <c r="N275" s="157"/>
    </row>
    <row r="276" ht="15.75" spans="1:14">
      <c r="A276" s="152">
        <v>32</v>
      </c>
      <c r="B276" s="151"/>
      <c r="C276" s="151" t="s">
        <v>385</v>
      </c>
      <c r="D276" s="151"/>
      <c r="E276" s="151"/>
      <c r="F276" s="151" t="s">
        <v>74</v>
      </c>
      <c r="G276" s="152">
        <v>3</v>
      </c>
      <c r="H276" s="152">
        <v>10</v>
      </c>
      <c r="I276" s="152">
        <v>4</v>
      </c>
      <c r="J276" s="3">
        <f t="shared" si="10"/>
        <v>17</v>
      </c>
      <c r="K276" s="152">
        <v>1</v>
      </c>
      <c r="L276" s="152">
        <v>600</v>
      </c>
      <c r="M276" s="152">
        <f t="shared" si="11"/>
        <v>1.02</v>
      </c>
      <c r="N276" s="157"/>
    </row>
    <row r="277" ht="15.75" spans="1:14">
      <c r="A277" s="152">
        <v>33</v>
      </c>
      <c r="B277" s="151" t="s">
        <v>386</v>
      </c>
      <c r="C277" s="151" t="s">
        <v>387</v>
      </c>
      <c r="D277" s="151"/>
      <c r="E277" s="151"/>
      <c r="F277" s="151" t="s">
        <v>74</v>
      </c>
      <c r="G277" s="152">
        <v>3</v>
      </c>
      <c r="H277" s="152">
        <v>10</v>
      </c>
      <c r="I277" s="152">
        <v>4</v>
      </c>
      <c r="J277" s="3">
        <f t="shared" si="10"/>
        <v>17</v>
      </c>
      <c r="K277" s="152">
        <v>1</v>
      </c>
      <c r="L277" s="152">
        <v>600</v>
      </c>
      <c r="M277" s="152">
        <f t="shared" si="11"/>
        <v>1.02</v>
      </c>
      <c r="N277" s="157"/>
    </row>
    <row r="278" ht="15.75" spans="1:14">
      <c r="A278" s="152">
        <v>34</v>
      </c>
      <c r="B278" s="151"/>
      <c r="C278" s="151" t="s">
        <v>388</v>
      </c>
      <c r="D278" s="151"/>
      <c r="E278" s="151"/>
      <c r="F278" s="151" t="s">
        <v>74</v>
      </c>
      <c r="G278" s="152">
        <v>3</v>
      </c>
      <c r="H278" s="152">
        <v>10</v>
      </c>
      <c r="I278" s="152">
        <v>4</v>
      </c>
      <c r="J278" s="3">
        <f t="shared" si="10"/>
        <v>17</v>
      </c>
      <c r="K278" s="152">
        <v>1</v>
      </c>
      <c r="L278" s="152">
        <v>600</v>
      </c>
      <c r="M278" s="152">
        <f t="shared" si="11"/>
        <v>1.02</v>
      </c>
      <c r="N278" s="157"/>
    </row>
    <row r="279" ht="15.75" spans="1:14">
      <c r="A279" s="152">
        <v>35</v>
      </c>
      <c r="B279" s="151" t="s">
        <v>389</v>
      </c>
      <c r="C279" s="151" t="s">
        <v>390</v>
      </c>
      <c r="D279" s="151"/>
      <c r="E279" s="151"/>
      <c r="F279" s="151" t="s">
        <v>74</v>
      </c>
      <c r="G279" s="152">
        <v>3</v>
      </c>
      <c r="H279" s="152">
        <v>10</v>
      </c>
      <c r="I279" s="152">
        <v>4</v>
      </c>
      <c r="J279" s="3">
        <f t="shared" si="10"/>
        <v>17</v>
      </c>
      <c r="K279" s="152">
        <v>1</v>
      </c>
      <c r="L279" s="152">
        <v>600</v>
      </c>
      <c r="M279" s="152">
        <f t="shared" si="11"/>
        <v>1.02</v>
      </c>
      <c r="N279" s="157"/>
    </row>
    <row r="280" ht="15.75" spans="1:14">
      <c r="A280" s="152">
        <v>36</v>
      </c>
      <c r="B280" s="151"/>
      <c r="C280" s="151" t="s">
        <v>391</v>
      </c>
      <c r="D280" s="151"/>
      <c r="E280" s="151"/>
      <c r="F280" s="151" t="s">
        <v>74</v>
      </c>
      <c r="G280" s="152">
        <v>3</v>
      </c>
      <c r="H280" s="152">
        <v>10</v>
      </c>
      <c r="I280" s="152">
        <v>4</v>
      </c>
      <c r="J280" s="3">
        <f t="shared" si="10"/>
        <v>17</v>
      </c>
      <c r="K280" s="152">
        <v>1</v>
      </c>
      <c r="L280" s="152">
        <v>600</v>
      </c>
      <c r="M280" s="152">
        <f t="shared" si="11"/>
        <v>1.02</v>
      </c>
      <c r="N280" s="157"/>
    </row>
    <row r="281" ht="15.75" spans="1:14">
      <c r="A281" s="152">
        <v>37</v>
      </c>
      <c r="B281" s="151" t="s">
        <v>82</v>
      </c>
      <c r="C281" s="151"/>
      <c r="D281" s="151"/>
      <c r="E281" s="151"/>
      <c r="F281" s="151" t="s">
        <v>74</v>
      </c>
      <c r="G281" s="152">
        <v>3</v>
      </c>
      <c r="H281" s="152">
        <v>10</v>
      </c>
      <c r="I281" s="152">
        <v>4</v>
      </c>
      <c r="J281" s="3">
        <f t="shared" si="10"/>
        <v>17</v>
      </c>
      <c r="K281" s="152">
        <v>1</v>
      </c>
      <c r="L281" s="152">
        <v>600</v>
      </c>
      <c r="M281" s="152">
        <f t="shared" si="11"/>
        <v>1.02</v>
      </c>
      <c r="N281" s="157"/>
    </row>
    <row r="282" ht="15.75" spans="1:14">
      <c r="A282" s="152">
        <v>38</v>
      </c>
      <c r="B282" s="151" t="s">
        <v>392</v>
      </c>
      <c r="C282" s="151"/>
      <c r="D282" s="151"/>
      <c r="E282" s="151"/>
      <c r="F282" s="151" t="s">
        <v>74</v>
      </c>
      <c r="G282" s="152">
        <v>3</v>
      </c>
      <c r="H282" s="152">
        <v>10</v>
      </c>
      <c r="I282" s="152">
        <v>4</v>
      </c>
      <c r="J282" s="3">
        <f t="shared" si="10"/>
        <v>17</v>
      </c>
      <c r="K282" s="152">
        <v>1</v>
      </c>
      <c r="L282" s="152">
        <v>600</v>
      </c>
      <c r="M282" s="152">
        <f t="shared" si="11"/>
        <v>1.02</v>
      </c>
      <c r="N282" s="157"/>
    </row>
    <row r="283" ht="15.75" spans="1:14">
      <c r="A283" s="152">
        <v>39</v>
      </c>
      <c r="B283" s="151" t="s">
        <v>393</v>
      </c>
      <c r="C283" s="151"/>
      <c r="D283" s="151"/>
      <c r="E283" s="151"/>
      <c r="F283" s="151" t="s">
        <v>74</v>
      </c>
      <c r="G283" s="152">
        <v>3</v>
      </c>
      <c r="H283" s="152">
        <v>10</v>
      </c>
      <c r="I283" s="152">
        <v>4</v>
      </c>
      <c r="J283" s="3">
        <f t="shared" si="10"/>
        <v>17</v>
      </c>
      <c r="K283" s="152">
        <v>1</v>
      </c>
      <c r="L283" s="152">
        <v>600</v>
      </c>
      <c r="M283" s="152">
        <f t="shared" si="11"/>
        <v>1.02</v>
      </c>
      <c r="N283" s="157"/>
    </row>
    <row r="284" ht="15.75" spans="1:14">
      <c r="A284" s="152">
        <v>40</v>
      </c>
      <c r="B284" s="151" t="s">
        <v>394</v>
      </c>
      <c r="C284" s="151"/>
      <c r="D284" s="151"/>
      <c r="E284" s="151"/>
      <c r="F284" s="151" t="s">
        <v>74</v>
      </c>
      <c r="G284" s="152">
        <v>2</v>
      </c>
      <c r="H284" s="152">
        <v>10</v>
      </c>
      <c r="I284" s="152">
        <v>3</v>
      </c>
      <c r="J284" s="3">
        <f t="shared" si="10"/>
        <v>15</v>
      </c>
      <c r="K284" s="152">
        <v>0.6</v>
      </c>
      <c r="L284" s="152">
        <v>600</v>
      </c>
      <c r="M284" s="152">
        <f t="shared" si="11"/>
        <v>0.54</v>
      </c>
      <c r="N284" s="157"/>
    </row>
    <row r="285" ht="15.75" spans="1:14">
      <c r="A285" s="152">
        <v>41</v>
      </c>
      <c r="B285" s="151" t="s">
        <v>395</v>
      </c>
      <c r="C285" s="151"/>
      <c r="D285" s="151"/>
      <c r="E285" s="151"/>
      <c r="F285" s="151" t="s">
        <v>74</v>
      </c>
      <c r="G285" s="152">
        <v>3</v>
      </c>
      <c r="H285" s="152">
        <v>11</v>
      </c>
      <c r="I285" s="152">
        <v>4</v>
      </c>
      <c r="J285" s="3">
        <f t="shared" si="10"/>
        <v>18</v>
      </c>
      <c r="K285" s="152">
        <v>0.9</v>
      </c>
      <c r="L285" s="152">
        <v>600</v>
      </c>
      <c r="M285" s="152">
        <f t="shared" si="11"/>
        <v>0.972</v>
      </c>
      <c r="N285" s="157"/>
    </row>
    <row r="286" ht="15.75" spans="1:14">
      <c r="A286" s="148" t="s">
        <v>396</v>
      </c>
      <c r="B286" s="148"/>
      <c r="C286" s="148"/>
      <c r="D286" s="148"/>
      <c r="E286" s="148"/>
      <c r="F286" s="148"/>
      <c r="G286" s="148"/>
      <c r="H286" s="148"/>
      <c r="I286" s="148"/>
      <c r="J286" s="148"/>
      <c r="K286" s="148"/>
      <c r="L286" s="148"/>
      <c r="M286" s="155">
        <f>SUM(M245:M285)</f>
        <v>39.996</v>
      </c>
      <c r="N286" s="158"/>
    </row>
    <row r="287" spans="1:14">
      <c r="A287" s="148" t="s">
        <v>56</v>
      </c>
      <c r="B287" s="149" t="s">
        <v>397</v>
      </c>
      <c r="C287" s="149"/>
      <c r="D287" s="149"/>
      <c r="E287" s="149"/>
      <c r="F287" s="149"/>
      <c r="G287" s="149"/>
      <c r="H287" s="149"/>
      <c r="I287" s="149"/>
      <c r="J287" s="149"/>
      <c r="K287" s="149"/>
      <c r="L287" s="149"/>
      <c r="M287" s="149"/>
      <c r="N287" s="34"/>
    </row>
    <row r="288" ht="15.75" spans="1:14">
      <c r="A288" s="152">
        <v>1</v>
      </c>
      <c r="B288" s="151" t="s">
        <v>398</v>
      </c>
      <c r="C288" s="151"/>
      <c r="D288" s="151"/>
      <c r="E288" s="151"/>
      <c r="F288" s="151" t="s">
        <v>74</v>
      </c>
      <c r="G288" s="152">
        <v>3</v>
      </c>
      <c r="H288" s="152">
        <v>12</v>
      </c>
      <c r="I288" s="152">
        <v>4</v>
      </c>
      <c r="J288" s="3">
        <f t="shared" ref="J288:J338" si="12">SUM(G288:I288)</f>
        <v>19</v>
      </c>
      <c r="K288" s="152">
        <v>1</v>
      </c>
      <c r="L288" s="152">
        <v>600</v>
      </c>
      <c r="M288" s="152">
        <f t="shared" ref="M288:M339" si="13">J288*L288/10000*K288</f>
        <v>1.14</v>
      </c>
      <c r="N288" s="158"/>
    </row>
    <row r="289" ht="15.75" spans="1:14">
      <c r="A289" s="152">
        <v>2</v>
      </c>
      <c r="B289" s="151" t="s">
        <v>399</v>
      </c>
      <c r="C289" s="151"/>
      <c r="D289" s="151"/>
      <c r="E289" s="151"/>
      <c r="F289" s="151" t="s">
        <v>74</v>
      </c>
      <c r="G289" s="152">
        <v>3</v>
      </c>
      <c r="H289" s="152">
        <v>12</v>
      </c>
      <c r="I289" s="152">
        <v>4</v>
      </c>
      <c r="J289" s="3">
        <f t="shared" si="12"/>
        <v>19</v>
      </c>
      <c r="K289" s="152">
        <v>1</v>
      </c>
      <c r="L289" s="152">
        <v>600</v>
      </c>
      <c r="M289" s="152">
        <f t="shared" si="13"/>
        <v>1.14</v>
      </c>
      <c r="N289" s="158"/>
    </row>
    <row r="290" ht="15.75" spans="1:14">
      <c r="A290" s="152">
        <v>3</v>
      </c>
      <c r="B290" s="151" t="s">
        <v>400</v>
      </c>
      <c r="C290" s="151"/>
      <c r="D290" s="151"/>
      <c r="E290" s="151"/>
      <c r="F290" s="151" t="s">
        <v>74</v>
      </c>
      <c r="G290" s="152">
        <v>3</v>
      </c>
      <c r="H290" s="152">
        <v>12</v>
      </c>
      <c r="I290" s="152">
        <v>4</v>
      </c>
      <c r="J290" s="3">
        <f t="shared" si="12"/>
        <v>19</v>
      </c>
      <c r="K290" s="152">
        <v>1</v>
      </c>
      <c r="L290" s="152">
        <v>600</v>
      </c>
      <c r="M290" s="152">
        <f t="shared" si="13"/>
        <v>1.14</v>
      </c>
      <c r="N290" s="158"/>
    </row>
    <row r="291" ht="15.75" spans="1:14">
      <c r="A291" s="152">
        <v>4</v>
      </c>
      <c r="B291" s="151" t="s">
        <v>401</v>
      </c>
      <c r="C291" s="151"/>
      <c r="D291" s="151"/>
      <c r="E291" s="151"/>
      <c r="F291" s="151" t="s">
        <v>74</v>
      </c>
      <c r="G291" s="152">
        <v>3</v>
      </c>
      <c r="H291" s="152">
        <v>12</v>
      </c>
      <c r="I291" s="152">
        <v>4</v>
      </c>
      <c r="J291" s="3">
        <f t="shared" si="12"/>
        <v>19</v>
      </c>
      <c r="K291" s="152">
        <v>1</v>
      </c>
      <c r="L291" s="152">
        <v>600</v>
      </c>
      <c r="M291" s="152">
        <f t="shared" si="13"/>
        <v>1.14</v>
      </c>
      <c r="N291" s="158"/>
    </row>
    <row r="292" ht="15.75" spans="1:14">
      <c r="A292" s="152">
        <v>5</v>
      </c>
      <c r="B292" s="151" t="s">
        <v>402</v>
      </c>
      <c r="C292" s="151"/>
      <c r="D292" s="151"/>
      <c r="E292" s="151"/>
      <c r="F292" s="151" t="s">
        <v>74</v>
      </c>
      <c r="G292" s="152">
        <v>3</v>
      </c>
      <c r="H292" s="152">
        <v>12</v>
      </c>
      <c r="I292" s="152">
        <v>4</v>
      </c>
      <c r="J292" s="3">
        <f t="shared" si="12"/>
        <v>19</v>
      </c>
      <c r="K292" s="152">
        <v>1</v>
      </c>
      <c r="L292" s="152">
        <v>600</v>
      </c>
      <c r="M292" s="152">
        <f t="shared" si="13"/>
        <v>1.14</v>
      </c>
      <c r="N292" s="158"/>
    </row>
    <row r="293" ht="15.75" spans="1:14">
      <c r="A293" s="152">
        <v>6</v>
      </c>
      <c r="B293" s="151" t="s">
        <v>403</v>
      </c>
      <c r="C293" s="151"/>
      <c r="D293" s="151"/>
      <c r="E293" s="151"/>
      <c r="F293" s="151" t="s">
        <v>74</v>
      </c>
      <c r="G293" s="152">
        <v>3</v>
      </c>
      <c r="H293" s="152">
        <v>12</v>
      </c>
      <c r="I293" s="152">
        <v>4</v>
      </c>
      <c r="J293" s="3">
        <f t="shared" si="12"/>
        <v>19</v>
      </c>
      <c r="K293" s="152">
        <v>1</v>
      </c>
      <c r="L293" s="152">
        <v>600</v>
      </c>
      <c r="M293" s="152">
        <f t="shared" si="13"/>
        <v>1.14</v>
      </c>
      <c r="N293" s="158"/>
    </row>
    <row r="294" ht="15.75" spans="1:14">
      <c r="A294" s="152">
        <v>7</v>
      </c>
      <c r="B294" s="151" t="s">
        <v>404</v>
      </c>
      <c r="C294" s="151"/>
      <c r="D294" s="151"/>
      <c r="E294" s="151"/>
      <c r="F294" s="151" t="s">
        <v>74</v>
      </c>
      <c r="G294" s="152">
        <v>3</v>
      </c>
      <c r="H294" s="152">
        <v>12</v>
      </c>
      <c r="I294" s="152">
        <v>4</v>
      </c>
      <c r="J294" s="3">
        <f t="shared" si="12"/>
        <v>19</v>
      </c>
      <c r="K294" s="152">
        <v>1</v>
      </c>
      <c r="L294" s="152">
        <v>600</v>
      </c>
      <c r="M294" s="152">
        <f t="shared" si="13"/>
        <v>1.14</v>
      </c>
      <c r="N294" s="158"/>
    </row>
    <row r="295" ht="15.75" spans="1:14">
      <c r="A295" s="152">
        <v>8</v>
      </c>
      <c r="B295" s="151" t="s">
        <v>405</v>
      </c>
      <c r="C295" s="151"/>
      <c r="D295" s="151"/>
      <c r="E295" s="151"/>
      <c r="F295" s="151" t="s">
        <v>74</v>
      </c>
      <c r="G295" s="152">
        <v>3</v>
      </c>
      <c r="H295" s="152">
        <v>12</v>
      </c>
      <c r="I295" s="152">
        <v>4</v>
      </c>
      <c r="J295" s="3">
        <f t="shared" si="12"/>
        <v>19</v>
      </c>
      <c r="K295" s="152">
        <v>1</v>
      </c>
      <c r="L295" s="152">
        <v>600</v>
      </c>
      <c r="M295" s="152">
        <f t="shared" si="13"/>
        <v>1.14</v>
      </c>
      <c r="N295" s="158"/>
    </row>
    <row r="296" ht="15.75" spans="1:14">
      <c r="A296" s="152">
        <v>9</v>
      </c>
      <c r="B296" s="151" t="s">
        <v>406</v>
      </c>
      <c r="C296" s="151"/>
      <c r="D296" s="151"/>
      <c r="E296" s="151"/>
      <c r="F296" s="151" t="s">
        <v>74</v>
      </c>
      <c r="G296" s="152">
        <v>3</v>
      </c>
      <c r="H296" s="152">
        <v>12</v>
      </c>
      <c r="I296" s="152">
        <v>4</v>
      </c>
      <c r="J296" s="3">
        <f t="shared" si="12"/>
        <v>19</v>
      </c>
      <c r="K296" s="152">
        <v>1</v>
      </c>
      <c r="L296" s="152">
        <v>600</v>
      </c>
      <c r="M296" s="152">
        <f t="shared" si="13"/>
        <v>1.14</v>
      </c>
      <c r="N296" s="158"/>
    </row>
    <row r="297" ht="15.75" spans="1:14">
      <c r="A297" s="152">
        <v>10</v>
      </c>
      <c r="B297" s="151" t="s">
        <v>407</v>
      </c>
      <c r="C297" s="151"/>
      <c r="D297" s="151"/>
      <c r="E297" s="151"/>
      <c r="F297" s="151" t="s">
        <v>74</v>
      </c>
      <c r="G297" s="152">
        <v>3</v>
      </c>
      <c r="H297" s="152">
        <v>12</v>
      </c>
      <c r="I297" s="152">
        <v>4</v>
      </c>
      <c r="J297" s="3">
        <f t="shared" si="12"/>
        <v>19</v>
      </c>
      <c r="K297" s="152">
        <v>1</v>
      </c>
      <c r="L297" s="152">
        <v>600</v>
      </c>
      <c r="M297" s="152">
        <f t="shared" si="13"/>
        <v>1.14</v>
      </c>
      <c r="N297" s="158"/>
    </row>
    <row r="298" ht="15.75" spans="1:14">
      <c r="A298" s="152">
        <v>11</v>
      </c>
      <c r="B298" s="151" t="s">
        <v>408</v>
      </c>
      <c r="C298" s="151"/>
      <c r="D298" s="151"/>
      <c r="E298" s="151"/>
      <c r="F298" s="151" t="s">
        <v>74</v>
      </c>
      <c r="G298" s="152">
        <v>3</v>
      </c>
      <c r="H298" s="152">
        <v>12</v>
      </c>
      <c r="I298" s="152">
        <v>4</v>
      </c>
      <c r="J298" s="3">
        <f t="shared" si="12"/>
        <v>19</v>
      </c>
      <c r="K298" s="152">
        <v>1</v>
      </c>
      <c r="L298" s="152">
        <v>600</v>
      </c>
      <c r="M298" s="152">
        <f t="shared" si="13"/>
        <v>1.14</v>
      </c>
      <c r="N298" s="158"/>
    </row>
    <row r="299" ht="15.75" spans="1:14">
      <c r="A299" s="152">
        <v>12</v>
      </c>
      <c r="B299" s="151" t="s">
        <v>409</v>
      </c>
      <c r="C299" s="151"/>
      <c r="D299" s="151"/>
      <c r="E299" s="151"/>
      <c r="F299" s="151" t="s">
        <v>74</v>
      </c>
      <c r="G299" s="152">
        <v>3</v>
      </c>
      <c r="H299" s="152">
        <v>12</v>
      </c>
      <c r="I299" s="152">
        <v>4</v>
      </c>
      <c r="J299" s="3">
        <f t="shared" si="12"/>
        <v>19</v>
      </c>
      <c r="K299" s="152">
        <v>1</v>
      </c>
      <c r="L299" s="152">
        <v>600</v>
      </c>
      <c r="M299" s="152">
        <f t="shared" si="13"/>
        <v>1.14</v>
      </c>
      <c r="N299" s="158"/>
    </row>
    <row r="300" ht="15.75" spans="1:14">
      <c r="A300" s="152">
        <v>13</v>
      </c>
      <c r="B300" s="151" t="s">
        <v>410</v>
      </c>
      <c r="C300" s="151"/>
      <c r="D300" s="151"/>
      <c r="E300" s="151"/>
      <c r="F300" s="151" t="s">
        <v>74</v>
      </c>
      <c r="G300" s="152">
        <v>3</v>
      </c>
      <c r="H300" s="152">
        <v>12</v>
      </c>
      <c r="I300" s="152">
        <v>4</v>
      </c>
      <c r="J300" s="3">
        <f t="shared" si="12"/>
        <v>19</v>
      </c>
      <c r="K300" s="152">
        <v>1</v>
      </c>
      <c r="L300" s="152">
        <v>600</v>
      </c>
      <c r="M300" s="152">
        <f t="shared" si="13"/>
        <v>1.14</v>
      </c>
      <c r="N300" s="158"/>
    </row>
    <row r="301" ht="15.75" spans="1:14">
      <c r="A301" s="152">
        <v>14</v>
      </c>
      <c r="B301" s="151" t="s">
        <v>411</v>
      </c>
      <c r="C301" s="151"/>
      <c r="D301" s="151"/>
      <c r="E301" s="151"/>
      <c r="F301" s="151" t="s">
        <v>74</v>
      </c>
      <c r="G301" s="152">
        <v>3</v>
      </c>
      <c r="H301" s="152">
        <v>12</v>
      </c>
      <c r="I301" s="152">
        <v>4</v>
      </c>
      <c r="J301" s="3">
        <f t="shared" si="12"/>
        <v>19</v>
      </c>
      <c r="K301" s="152">
        <v>1</v>
      </c>
      <c r="L301" s="152">
        <v>600</v>
      </c>
      <c r="M301" s="152">
        <f t="shared" si="13"/>
        <v>1.14</v>
      </c>
      <c r="N301" s="158"/>
    </row>
    <row r="302" ht="15.75" spans="1:14">
      <c r="A302" s="152">
        <v>15</v>
      </c>
      <c r="B302" s="151" t="s">
        <v>412</v>
      </c>
      <c r="C302" s="151"/>
      <c r="D302" s="151"/>
      <c r="E302" s="151"/>
      <c r="F302" s="151" t="s">
        <v>74</v>
      </c>
      <c r="G302" s="152">
        <v>3</v>
      </c>
      <c r="H302" s="152">
        <v>12</v>
      </c>
      <c r="I302" s="152">
        <v>4</v>
      </c>
      <c r="J302" s="3">
        <f t="shared" si="12"/>
        <v>19</v>
      </c>
      <c r="K302" s="152">
        <v>1</v>
      </c>
      <c r="L302" s="152">
        <v>600</v>
      </c>
      <c r="M302" s="152">
        <f t="shared" si="13"/>
        <v>1.14</v>
      </c>
      <c r="N302" s="158"/>
    </row>
    <row r="303" ht="15.75" spans="1:14">
      <c r="A303" s="152">
        <v>16</v>
      </c>
      <c r="B303" s="151" t="s">
        <v>413</v>
      </c>
      <c r="C303" s="151"/>
      <c r="D303" s="151"/>
      <c r="E303" s="151"/>
      <c r="F303" s="151" t="s">
        <v>74</v>
      </c>
      <c r="G303" s="152">
        <v>3</v>
      </c>
      <c r="H303" s="152">
        <v>12</v>
      </c>
      <c r="I303" s="152">
        <v>4</v>
      </c>
      <c r="J303" s="3">
        <f t="shared" si="12"/>
        <v>19</v>
      </c>
      <c r="K303" s="152">
        <v>1</v>
      </c>
      <c r="L303" s="152">
        <v>600</v>
      </c>
      <c r="M303" s="152">
        <f t="shared" si="13"/>
        <v>1.14</v>
      </c>
      <c r="N303" s="158"/>
    </row>
    <row r="304" ht="15.75" spans="1:14">
      <c r="A304" s="152">
        <v>17</v>
      </c>
      <c r="B304" s="151" t="s">
        <v>414</v>
      </c>
      <c r="C304" s="151"/>
      <c r="D304" s="151"/>
      <c r="E304" s="151"/>
      <c r="F304" s="151" t="s">
        <v>74</v>
      </c>
      <c r="G304" s="152">
        <v>3</v>
      </c>
      <c r="H304" s="152">
        <v>12</v>
      </c>
      <c r="I304" s="152">
        <v>4</v>
      </c>
      <c r="J304" s="3">
        <f t="shared" si="12"/>
        <v>19</v>
      </c>
      <c r="K304" s="152">
        <v>1</v>
      </c>
      <c r="L304" s="152">
        <v>600</v>
      </c>
      <c r="M304" s="152">
        <f t="shared" si="13"/>
        <v>1.14</v>
      </c>
      <c r="N304" s="158"/>
    </row>
    <row r="305" ht="15.75" spans="1:14">
      <c r="A305" s="152">
        <v>18</v>
      </c>
      <c r="B305" s="151" t="s">
        <v>415</v>
      </c>
      <c r="C305" s="151"/>
      <c r="D305" s="151"/>
      <c r="E305" s="151"/>
      <c r="F305" s="151" t="s">
        <v>74</v>
      </c>
      <c r="G305" s="152">
        <v>3</v>
      </c>
      <c r="H305" s="152">
        <v>12</v>
      </c>
      <c r="I305" s="152">
        <v>4</v>
      </c>
      <c r="J305" s="3">
        <f t="shared" si="12"/>
        <v>19</v>
      </c>
      <c r="K305" s="152">
        <v>1</v>
      </c>
      <c r="L305" s="152">
        <v>600</v>
      </c>
      <c r="M305" s="152">
        <f t="shared" si="13"/>
        <v>1.14</v>
      </c>
      <c r="N305" s="158"/>
    </row>
    <row r="306" ht="15.75" spans="1:14">
      <c r="A306" s="152">
        <v>19</v>
      </c>
      <c r="B306" s="151" t="s">
        <v>416</v>
      </c>
      <c r="C306" s="151"/>
      <c r="D306" s="151"/>
      <c r="E306" s="151"/>
      <c r="F306" s="151" t="s">
        <v>74</v>
      </c>
      <c r="G306" s="152">
        <v>3</v>
      </c>
      <c r="H306" s="152">
        <v>12</v>
      </c>
      <c r="I306" s="152">
        <v>4</v>
      </c>
      <c r="J306" s="3">
        <f t="shared" si="12"/>
        <v>19</v>
      </c>
      <c r="K306" s="152">
        <v>1</v>
      </c>
      <c r="L306" s="152">
        <v>600</v>
      </c>
      <c r="M306" s="152">
        <f t="shared" si="13"/>
        <v>1.14</v>
      </c>
      <c r="N306" s="158"/>
    </row>
    <row r="307" ht="15.75" spans="1:14">
      <c r="A307" s="152">
        <v>20</v>
      </c>
      <c r="B307" s="151" t="s">
        <v>417</v>
      </c>
      <c r="C307" s="151"/>
      <c r="D307" s="151"/>
      <c r="E307" s="151"/>
      <c r="F307" s="151" t="s">
        <v>74</v>
      </c>
      <c r="G307" s="152">
        <v>3</v>
      </c>
      <c r="H307" s="152">
        <v>12</v>
      </c>
      <c r="I307" s="152">
        <v>4</v>
      </c>
      <c r="J307" s="3">
        <f t="shared" si="12"/>
        <v>19</v>
      </c>
      <c r="K307" s="152">
        <v>1</v>
      </c>
      <c r="L307" s="152">
        <v>600</v>
      </c>
      <c r="M307" s="152">
        <f t="shared" si="13"/>
        <v>1.14</v>
      </c>
      <c r="N307" s="158"/>
    </row>
    <row r="308" ht="15.75" spans="1:14">
      <c r="A308" s="152">
        <v>21</v>
      </c>
      <c r="B308" s="151" t="s">
        <v>418</v>
      </c>
      <c r="C308" s="151"/>
      <c r="D308" s="151"/>
      <c r="E308" s="151"/>
      <c r="F308" s="151" t="s">
        <v>74</v>
      </c>
      <c r="G308" s="152">
        <v>3</v>
      </c>
      <c r="H308" s="152">
        <v>12</v>
      </c>
      <c r="I308" s="152">
        <v>4</v>
      </c>
      <c r="J308" s="3">
        <f t="shared" si="12"/>
        <v>19</v>
      </c>
      <c r="K308" s="152">
        <v>1</v>
      </c>
      <c r="L308" s="152">
        <v>600</v>
      </c>
      <c r="M308" s="152">
        <f t="shared" si="13"/>
        <v>1.14</v>
      </c>
      <c r="N308" s="158"/>
    </row>
    <row r="309" ht="15.75" spans="1:14">
      <c r="A309" s="152">
        <v>22</v>
      </c>
      <c r="B309" s="151" t="s">
        <v>419</v>
      </c>
      <c r="C309" s="151"/>
      <c r="D309" s="151"/>
      <c r="E309" s="151"/>
      <c r="F309" s="151" t="s">
        <v>74</v>
      </c>
      <c r="G309" s="152">
        <v>3</v>
      </c>
      <c r="H309" s="152">
        <v>12</v>
      </c>
      <c r="I309" s="152">
        <v>4</v>
      </c>
      <c r="J309" s="3">
        <f t="shared" si="12"/>
        <v>19</v>
      </c>
      <c r="K309" s="152">
        <v>1</v>
      </c>
      <c r="L309" s="152">
        <v>600</v>
      </c>
      <c r="M309" s="152">
        <f t="shared" si="13"/>
        <v>1.14</v>
      </c>
      <c r="N309" s="158"/>
    </row>
    <row r="310" ht="15.75" spans="1:14">
      <c r="A310" s="152">
        <v>23</v>
      </c>
      <c r="B310" s="151" t="s">
        <v>420</v>
      </c>
      <c r="C310" s="151" t="s">
        <v>421</v>
      </c>
      <c r="D310" s="151" t="s">
        <v>422</v>
      </c>
      <c r="E310" s="151"/>
      <c r="F310" s="151" t="s">
        <v>74</v>
      </c>
      <c r="G310" s="152">
        <v>3</v>
      </c>
      <c r="H310" s="152">
        <v>12</v>
      </c>
      <c r="I310" s="152">
        <v>4</v>
      </c>
      <c r="J310" s="3">
        <f t="shared" si="12"/>
        <v>19</v>
      </c>
      <c r="K310" s="152">
        <v>1</v>
      </c>
      <c r="L310" s="152">
        <v>600</v>
      </c>
      <c r="M310" s="152">
        <f t="shared" si="13"/>
        <v>1.14</v>
      </c>
      <c r="N310" s="158"/>
    </row>
    <row r="311" ht="15.75" spans="1:14">
      <c r="A311" s="152">
        <v>24</v>
      </c>
      <c r="B311" s="151"/>
      <c r="C311" s="151"/>
      <c r="D311" s="151" t="s">
        <v>423</v>
      </c>
      <c r="E311" s="151"/>
      <c r="F311" s="151" t="s">
        <v>74</v>
      </c>
      <c r="G311" s="152">
        <v>3</v>
      </c>
      <c r="H311" s="152">
        <v>12</v>
      </c>
      <c r="I311" s="152">
        <v>4</v>
      </c>
      <c r="J311" s="3">
        <f t="shared" si="12"/>
        <v>19</v>
      </c>
      <c r="K311" s="152">
        <v>1</v>
      </c>
      <c r="L311" s="152">
        <v>600</v>
      </c>
      <c r="M311" s="152">
        <f t="shared" si="13"/>
        <v>1.14</v>
      </c>
      <c r="N311" s="158"/>
    </row>
    <row r="312" ht="15.75" spans="1:14">
      <c r="A312" s="152">
        <v>25</v>
      </c>
      <c r="B312" s="151"/>
      <c r="C312" s="151"/>
      <c r="D312" s="151" t="s">
        <v>424</v>
      </c>
      <c r="E312" s="151"/>
      <c r="F312" s="151" t="s">
        <v>74</v>
      </c>
      <c r="G312" s="152">
        <v>3</v>
      </c>
      <c r="H312" s="152">
        <v>10</v>
      </c>
      <c r="I312" s="152">
        <v>4</v>
      </c>
      <c r="J312" s="3">
        <f t="shared" si="12"/>
        <v>17</v>
      </c>
      <c r="K312" s="152">
        <v>1</v>
      </c>
      <c r="L312" s="152">
        <v>600</v>
      </c>
      <c r="M312" s="152">
        <f t="shared" si="13"/>
        <v>1.02</v>
      </c>
      <c r="N312" s="158"/>
    </row>
    <row r="313" ht="15.75" spans="1:14">
      <c r="A313" s="152">
        <v>26</v>
      </c>
      <c r="B313" s="151"/>
      <c r="C313" s="151"/>
      <c r="D313" s="151" t="s">
        <v>425</v>
      </c>
      <c r="E313" s="151"/>
      <c r="F313" s="151" t="s">
        <v>74</v>
      </c>
      <c r="G313" s="152">
        <v>3</v>
      </c>
      <c r="H313" s="152">
        <v>12</v>
      </c>
      <c r="I313" s="152">
        <v>4</v>
      </c>
      <c r="J313" s="3">
        <f t="shared" si="12"/>
        <v>19</v>
      </c>
      <c r="K313" s="152">
        <v>1</v>
      </c>
      <c r="L313" s="152">
        <v>600</v>
      </c>
      <c r="M313" s="152">
        <f t="shared" si="13"/>
        <v>1.14</v>
      </c>
      <c r="N313" s="158"/>
    </row>
    <row r="314" ht="15.75" spans="1:14">
      <c r="A314" s="152">
        <v>27</v>
      </c>
      <c r="B314" s="151"/>
      <c r="C314" s="151"/>
      <c r="D314" s="151" t="s">
        <v>426</v>
      </c>
      <c r="E314" s="151"/>
      <c r="F314" s="151" t="s">
        <v>74</v>
      </c>
      <c r="G314" s="152">
        <v>3</v>
      </c>
      <c r="H314" s="152">
        <v>10</v>
      </c>
      <c r="I314" s="152">
        <v>4</v>
      </c>
      <c r="J314" s="3">
        <f t="shared" si="12"/>
        <v>17</v>
      </c>
      <c r="K314" s="152">
        <v>1</v>
      </c>
      <c r="L314" s="152">
        <v>600</v>
      </c>
      <c r="M314" s="152">
        <f t="shared" si="13"/>
        <v>1.02</v>
      </c>
      <c r="N314" s="158"/>
    </row>
    <row r="315" ht="15.75" spans="1:14">
      <c r="A315" s="152">
        <v>28</v>
      </c>
      <c r="B315" s="151"/>
      <c r="C315" s="151" t="s">
        <v>427</v>
      </c>
      <c r="D315" s="151" t="s">
        <v>428</v>
      </c>
      <c r="E315" s="151"/>
      <c r="F315" s="151" t="s">
        <v>74</v>
      </c>
      <c r="G315" s="152">
        <v>3</v>
      </c>
      <c r="H315" s="152">
        <v>12</v>
      </c>
      <c r="I315" s="152">
        <v>4</v>
      </c>
      <c r="J315" s="3">
        <f t="shared" si="12"/>
        <v>19</v>
      </c>
      <c r="K315" s="152">
        <v>1</v>
      </c>
      <c r="L315" s="152">
        <v>600</v>
      </c>
      <c r="M315" s="152">
        <f t="shared" si="13"/>
        <v>1.14</v>
      </c>
      <c r="N315" s="158"/>
    </row>
    <row r="316" ht="15.75" spans="1:14">
      <c r="A316" s="152">
        <v>29</v>
      </c>
      <c r="B316" s="151"/>
      <c r="C316" s="151"/>
      <c r="D316" s="151" t="s">
        <v>429</v>
      </c>
      <c r="E316" s="151"/>
      <c r="F316" s="151" t="s">
        <v>74</v>
      </c>
      <c r="G316" s="152">
        <v>3</v>
      </c>
      <c r="H316" s="152">
        <v>12</v>
      </c>
      <c r="I316" s="152">
        <v>4</v>
      </c>
      <c r="J316" s="3">
        <f t="shared" si="12"/>
        <v>19</v>
      </c>
      <c r="K316" s="152">
        <v>1</v>
      </c>
      <c r="L316" s="152">
        <v>600</v>
      </c>
      <c r="M316" s="152">
        <f t="shared" si="13"/>
        <v>1.14</v>
      </c>
      <c r="N316" s="158"/>
    </row>
    <row r="317" ht="15.75" spans="1:14">
      <c r="A317" s="152">
        <v>30</v>
      </c>
      <c r="B317" s="151"/>
      <c r="C317" s="151"/>
      <c r="D317" s="151" t="s">
        <v>430</v>
      </c>
      <c r="E317" s="151"/>
      <c r="F317" s="151" t="s">
        <v>74</v>
      </c>
      <c r="G317" s="152">
        <v>3</v>
      </c>
      <c r="H317" s="152">
        <v>10</v>
      </c>
      <c r="I317" s="152">
        <v>4</v>
      </c>
      <c r="J317" s="3">
        <f t="shared" si="12"/>
        <v>17</v>
      </c>
      <c r="K317" s="152">
        <v>1</v>
      </c>
      <c r="L317" s="152">
        <v>600</v>
      </c>
      <c r="M317" s="152">
        <f t="shared" si="13"/>
        <v>1.02</v>
      </c>
      <c r="N317" s="158"/>
    </row>
    <row r="318" ht="15.75" spans="1:14">
      <c r="A318" s="152">
        <v>31</v>
      </c>
      <c r="B318" s="151"/>
      <c r="C318" s="151"/>
      <c r="D318" s="151" t="s">
        <v>431</v>
      </c>
      <c r="E318" s="151"/>
      <c r="F318" s="151" t="s">
        <v>74</v>
      </c>
      <c r="G318" s="152">
        <v>3</v>
      </c>
      <c r="H318" s="152">
        <v>10</v>
      </c>
      <c r="I318" s="152">
        <v>4</v>
      </c>
      <c r="J318" s="3">
        <f t="shared" si="12"/>
        <v>17</v>
      </c>
      <c r="K318" s="152">
        <v>1</v>
      </c>
      <c r="L318" s="152">
        <v>600</v>
      </c>
      <c r="M318" s="152">
        <f t="shared" si="13"/>
        <v>1.02</v>
      </c>
      <c r="N318" s="158"/>
    </row>
    <row r="319" ht="15.75" spans="1:14">
      <c r="A319" s="152">
        <v>32</v>
      </c>
      <c r="B319" s="151"/>
      <c r="C319" s="151"/>
      <c r="D319" s="151" t="s">
        <v>432</v>
      </c>
      <c r="E319" s="151"/>
      <c r="F319" s="151" t="s">
        <v>74</v>
      </c>
      <c r="G319" s="152">
        <v>3</v>
      </c>
      <c r="H319" s="152">
        <v>12</v>
      </c>
      <c r="I319" s="152">
        <v>4</v>
      </c>
      <c r="J319" s="3">
        <f t="shared" si="12"/>
        <v>19</v>
      </c>
      <c r="K319" s="152">
        <v>1</v>
      </c>
      <c r="L319" s="152">
        <v>600</v>
      </c>
      <c r="M319" s="152">
        <f t="shared" si="13"/>
        <v>1.14</v>
      </c>
      <c r="N319" s="158"/>
    </row>
    <row r="320" ht="15.75" spans="1:14">
      <c r="A320" s="152">
        <v>33</v>
      </c>
      <c r="B320" s="151"/>
      <c r="C320" s="151"/>
      <c r="D320" s="151" t="s">
        <v>433</v>
      </c>
      <c r="E320" s="151"/>
      <c r="F320" s="151" t="s">
        <v>74</v>
      </c>
      <c r="G320" s="152">
        <v>3</v>
      </c>
      <c r="H320" s="152">
        <v>12</v>
      </c>
      <c r="I320" s="152">
        <v>4</v>
      </c>
      <c r="J320" s="3">
        <f t="shared" si="12"/>
        <v>19</v>
      </c>
      <c r="K320" s="152">
        <v>1</v>
      </c>
      <c r="L320" s="152">
        <v>600</v>
      </c>
      <c r="M320" s="152">
        <f t="shared" si="13"/>
        <v>1.14</v>
      </c>
      <c r="N320" s="158"/>
    </row>
    <row r="321" ht="15.75" spans="1:14">
      <c r="A321" s="152">
        <v>34</v>
      </c>
      <c r="B321" s="151"/>
      <c r="C321" s="151"/>
      <c r="D321" s="151" t="s">
        <v>434</v>
      </c>
      <c r="E321" s="151"/>
      <c r="F321" s="151" t="s">
        <v>74</v>
      </c>
      <c r="G321" s="152">
        <v>3</v>
      </c>
      <c r="H321" s="152">
        <v>12</v>
      </c>
      <c r="I321" s="152">
        <v>4</v>
      </c>
      <c r="J321" s="3">
        <f t="shared" si="12"/>
        <v>19</v>
      </c>
      <c r="K321" s="152">
        <v>1</v>
      </c>
      <c r="L321" s="152">
        <v>600</v>
      </c>
      <c r="M321" s="152">
        <f t="shared" si="13"/>
        <v>1.14</v>
      </c>
      <c r="N321" s="158"/>
    </row>
    <row r="322" ht="15.75" spans="1:14">
      <c r="A322" s="152">
        <v>35</v>
      </c>
      <c r="B322" s="151"/>
      <c r="C322" s="151" t="s">
        <v>435</v>
      </c>
      <c r="D322" s="151"/>
      <c r="E322" s="151"/>
      <c r="F322" s="151" t="s">
        <v>74</v>
      </c>
      <c r="G322" s="152">
        <v>3</v>
      </c>
      <c r="H322" s="152">
        <v>25</v>
      </c>
      <c r="I322" s="152">
        <v>5</v>
      </c>
      <c r="J322" s="3">
        <f t="shared" si="12"/>
        <v>33</v>
      </c>
      <c r="K322" s="152">
        <v>1</v>
      </c>
      <c r="L322" s="152">
        <v>600</v>
      </c>
      <c r="M322" s="152">
        <f t="shared" si="13"/>
        <v>1.98</v>
      </c>
      <c r="N322" s="158"/>
    </row>
    <row r="323" ht="15.75" spans="1:14">
      <c r="A323" s="152">
        <v>36</v>
      </c>
      <c r="B323" s="151"/>
      <c r="C323" s="151" t="s">
        <v>436</v>
      </c>
      <c r="D323" s="151"/>
      <c r="E323" s="151"/>
      <c r="F323" s="151" t="s">
        <v>74</v>
      </c>
      <c r="G323" s="152">
        <v>3</v>
      </c>
      <c r="H323" s="152">
        <v>25</v>
      </c>
      <c r="I323" s="152">
        <v>5</v>
      </c>
      <c r="J323" s="3">
        <f t="shared" si="12"/>
        <v>33</v>
      </c>
      <c r="K323" s="152">
        <v>1</v>
      </c>
      <c r="L323" s="152">
        <v>600</v>
      </c>
      <c r="M323" s="152">
        <f t="shared" si="13"/>
        <v>1.98</v>
      </c>
      <c r="N323" s="158"/>
    </row>
    <row r="324" ht="15.75" spans="1:14">
      <c r="A324" s="152">
        <v>37</v>
      </c>
      <c r="B324" s="151"/>
      <c r="C324" s="151" t="s">
        <v>437</v>
      </c>
      <c r="D324" s="151"/>
      <c r="E324" s="151"/>
      <c r="F324" s="151" t="s">
        <v>74</v>
      </c>
      <c r="G324" s="152">
        <v>3</v>
      </c>
      <c r="H324" s="152">
        <v>25</v>
      </c>
      <c r="I324" s="152">
        <v>5</v>
      </c>
      <c r="J324" s="3">
        <f t="shared" si="12"/>
        <v>33</v>
      </c>
      <c r="K324" s="152">
        <v>1</v>
      </c>
      <c r="L324" s="152">
        <v>600</v>
      </c>
      <c r="M324" s="152">
        <f t="shared" si="13"/>
        <v>1.98</v>
      </c>
      <c r="N324" s="158"/>
    </row>
    <row r="325" ht="15.75" spans="1:14">
      <c r="A325" s="152">
        <v>38</v>
      </c>
      <c r="B325" s="151"/>
      <c r="C325" s="151" t="s">
        <v>438</v>
      </c>
      <c r="D325" s="151"/>
      <c r="E325" s="151"/>
      <c r="F325" s="151" t="s">
        <v>74</v>
      </c>
      <c r="G325" s="152">
        <v>3</v>
      </c>
      <c r="H325" s="152">
        <v>25</v>
      </c>
      <c r="I325" s="152">
        <v>5</v>
      </c>
      <c r="J325" s="3">
        <f t="shared" si="12"/>
        <v>33</v>
      </c>
      <c r="K325" s="152">
        <v>1</v>
      </c>
      <c r="L325" s="152">
        <v>600</v>
      </c>
      <c r="M325" s="152">
        <f t="shared" si="13"/>
        <v>1.98</v>
      </c>
      <c r="N325" s="158"/>
    </row>
    <row r="326" ht="15.75" spans="1:14">
      <c r="A326" s="152">
        <v>39</v>
      </c>
      <c r="B326" s="151"/>
      <c r="C326" s="151" t="s">
        <v>439</v>
      </c>
      <c r="D326" s="151"/>
      <c r="E326" s="151"/>
      <c r="F326" s="151" t="s">
        <v>74</v>
      </c>
      <c r="G326" s="152">
        <v>3</v>
      </c>
      <c r="H326" s="152">
        <v>25</v>
      </c>
      <c r="I326" s="152">
        <v>5</v>
      </c>
      <c r="J326" s="3">
        <f t="shared" si="12"/>
        <v>33</v>
      </c>
      <c r="K326" s="152">
        <v>1</v>
      </c>
      <c r="L326" s="152">
        <v>600</v>
      </c>
      <c r="M326" s="152">
        <f t="shared" si="13"/>
        <v>1.98</v>
      </c>
      <c r="N326" s="158"/>
    </row>
    <row r="327" ht="15.75" spans="1:14">
      <c r="A327" s="152">
        <v>40</v>
      </c>
      <c r="B327" s="151"/>
      <c r="C327" s="151" t="s">
        <v>440</v>
      </c>
      <c r="D327" s="151"/>
      <c r="E327" s="151"/>
      <c r="F327" s="151" t="s">
        <v>74</v>
      </c>
      <c r="G327" s="152">
        <v>3</v>
      </c>
      <c r="H327" s="152">
        <v>25</v>
      </c>
      <c r="I327" s="152">
        <v>5</v>
      </c>
      <c r="J327" s="3">
        <f t="shared" si="12"/>
        <v>33</v>
      </c>
      <c r="K327" s="152">
        <v>1</v>
      </c>
      <c r="L327" s="152">
        <v>600</v>
      </c>
      <c r="M327" s="152">
        <f t="shared" si="13"/>
        <v>1.98</v>
      </c>
      <c r="N327" s="158"/>
    </row>
    <row r="328" ht="15.75" spans="1:14">
      <c r="A328" s="152">
        <v>41</v>
      </c>
      <c r="B328" s="151"/>
      <c r="C328" s="151" t="s">
        <v>441</v>
      </c>
      <c r="D328" s="151"/>
      <c r="E328" s="151"/>
      <c r="F328" s="151" t="s">
        <v>74</v>
      </c>
      <c r="G328" s="152">
        <v>3</v>
      </c>
      <c r="H328" s="152">
        <v>25</v>
      </c>
      <c r="I328" s="152">
        <v>5</v>
      </c>
      <c r="J328" s="3">
        <f t="shared" si="12"/>
        <v>33</v>
      </c>
      <c r="K328" s="152">
        <v>1</v>
      </c>
      <c r="L328" s="152">
        <v>600</v>
      </c>
      <c r="M328" s="152">
        <f t="shared" si="13"/>
        <v>1.98</v>
      </c>
      <c r="N328" s="158"/>
    </row>
    <row r="329" ht="15.75" spans="1:14">
      <c r="A329" s="152">
        <v>42</v>
      </c>
      <c r="B329" s="151"/>
      <c r="C329" s="151" t="s">
        <v>442</v>
      </c>
      <c r="D329" s="151"/>
      <c r="E329" s="151"/>
      <c r="F329" s="151" t="s">
        <v>74</v>
      </c>
      <c r="G329" s="152">
        <v>3</v>
      </c>
      <c r="H329" s="152">
        <v>25</v>
      </c>
      <c r="I329" s="152">
        <v>5</v>
      </c>
      <c r="J329" s="3">
        <f t="shared" si="12"/>
        <v>33</v>
      </c>
      <c r="K329" s="152">
        <v>1</v>
      </c>
      <c r="L329" s="152">
        <v>600</v>
      </c>
      <c r="M329" s="152">
        <f t="shared" si="13"/>
        <v>1.98</v>
      </c>
      <c r="N329" s="158"/>
    </row>
    <row r="330" ht="15.75" spans="1:14">
      <c r="A330" s="152">
        <v>43</v>
      </c>
      <c r="B330" s="151" t="s">
        <v>443</v>
      </c>
      <c r="C330" s="151" t="s">
        <v>444</v>
      </c>
      <c r="D330" s="151"/>
      <c r="E330" s="151"/>
      <c r="F330" s="151" t="s">
        <v>74</v>
      </c>
      <c r="G330" s="152">
        <v>3</v>
      </c>
      <c r="H330" s="152">
        <v>25</v>
      </c>
      <c r="I330" s="152">
        <v>5</v>
      </c>
      <c r="J330" s="3">
        <f t="shared" si="12"/>
        <v>33</v>
      </c>
      <c r="K330" s="152">
        <v>1</v>
      </c>
      <c r="L330" s="152">
        <v>600</v>
      </c>
      <c r="M330" s="152">
        <f t="shared" si="13"/>
        <v>1.98</v>
      </c>
      <c r="N330" s="158"/>
    </row>
    <row r="331" ht="15.75" spans="1:14">
      <c r="A331" s="152">
        <v>44</v>
      </c>
      <c r="B331" s="151"/>
      <c r="C331" s="151" t="s">
        <v>445</v>
      </c>
      <c r="D331" s="151"/>
      <c r="E331" s="151"/>
      <c r="F331" s="151" t="s">
        <v>74</v>
      </c>
      <c r="G331" s="152">
        <v>3</v>
      </c>
      <c r="H331" s="152">
        <v>25</v>
      </c>
      <c r="I331" s="152">
        <v>5</v>
      </c>
      <c r="J331" s="3">
        <f t="shared" si="12"/>
        <v>33</v>
      </c>
      <c r="K331" s="152">
        <v>1</v>
      </c>
      <c r="L331" s="152">
        <v>600</v>
      </c>
      <c r="M331" s="152">
        <f t="shared" si="13"/>
        <v>1.98</v>
      </c>
      <c r="N331" s="158"/>
    </row>
    <row r="332" ht="15.75" spans="1:14">
      <c r="A332" s="152">
        <v>45</v>
      </c>
      <c r="B332" s="151"/>
      <c r="C332" s="151" t="s">
        <v>446</v>
      </c>
      <c r="D332" s="151"/>
      <c r="E332" s="151"/>
      <c r="F332" s="151" t="s">
        <v>74</v>
      </c>
      <c r="G332" s="152">
        <v>3</v>
      </c>
      <c r="H332" s="152">
        <v>25</v>
      </c>
      <c r="I332" s="152">
        <v>5</v>
      </c>
      <c r="J332" s="3">
        <f t="shared" si="12"/>
        <v>33</v>
      </c>
      <c r="K332" s="152">
        <v>1</v>
      </c>
      <c r="L332" s="152">
        <v>600</v>
      </c>
      <c r="M332" s="152">
        <f t="shared" si="13"/>
        <v>1.98</v>
      </c>
      <c r="N332" s="158"/>
    </row>
    <row r="333" ht="15.75" spans="1:14">
      <c r="A333" s="152">
        <v>46</v>
      </c>
      <c r="B333" s="151" t="s">
        <v>447</v>
      </c>
      <c r="C333" s="151" t="s">
        <v>448</v>
      </c>
      <c r="D333" s="151"/>
      <c r="E333" s="151"/>
      <c r="F333" s="151" t="s">
        <v>74</v>
      </c>
      <c r="G333" s="152">
        <v>3</v>
      </c>
      <c r="H333" s="152">
        <v>13</v>
      </c>
      <c r="I333" s="152">
        <v>4</v>
      </c>
      <c r="J333" s="3">
        <f t="shared" si="12"/>
        <v>20</v>
      </c>
      <c r="K333" s="152">
        <v>1</v>
      </c>
      <c r="L333" s="152">
        <v>600</v>
      </c>
      <c r="M333" s="152">
        <f t="shared" si="13"/>
        <v>1.2</v>
      </c>
      <c r="N333" s="158"/>
    </row>
    <row r="334" ht="15.75" spans="1:14">
      <c r="A334" s="152">
        <v>47</v>
      </c>
      <c r="B334" s="151"/>
      <c r="C334" s="151" t="s">
        <v>449</v>
      </c>
      <c r="D334" s="151"/>
      <c r="E334" s="151"/>
      <c r="F334" s="151" t="s">
        <v>74</v>
      </c>
      <c r="G334" s="152">
        <v>3</v>
      </c>
      <c r="H334" s="152">
        <v>12</v>
      </c>
      <c r="I334" s="152">
        <v>4</v>
      </c>
      <c r="J334" s="3">
        <f t="shared" si="12"/>
        <v>19</v>
      </c>
      <c r="K334" s="152">
        <v>1</v>
      </c>
      <c r="L334" s="152">
        <v>600</v>
      </c>
      <c r="M334" s="152">
        <f t="shared" si="13"/>
        <v>1.14</v>
      </c>
      <c r="N334" s="158"/>
    </row>
    <row r="335" ht="15.75" spans="1:14">
      <c r="A335" s="152">
        <v>48</v>
      </c>
      <c r="B335" s="151"/>
      <c r="C335" s="151" t="s">
        <v>450</v>
      </c>
      <c r="D335" s="151"/>
      <c r="E335" s="151"/>
      <c r="F335" s="151" t="s">
        <v>74</v>
      </c>
      <c r="G335" s="152">
        <v>3</v>
      </c>
      <c r="H335" s="152">
        <v>12</v>
      </c>
      <c r="I335" s="152">
        <v>4</v>
      </c>
      <c r="J335" s="3">
        <f t="shared" si="12"/>
        <v>19</v>
      </c>
      <c r="K335" s="152">
        <v>1</v>
      </c>
      <c r="L335" s="152">
        <v>600</v>
      </c>
      <c r="M335" s="152">
        <f t="shared" si="13"/>
        <v>1.14</v>
      </c>
      <c r="N335" s="158"/>
    </row>
    <row r="336" ht="15.75" spans="1:14">
      <c r="A336" s="152">
        <v>49</v>
      </c>
      <c r="B336" s="151"/>
      <c r="C336" s="151" t="s">
        <v>451</v>
      </c>
      <c r="D336" s="151"/>
      <c r="E336" s="151"/>
      <c r="F336" s="151" t="s">
        <v>74</v>
      </c>
      <c r="G336" s="152">
        <v>3</v>
      </c>
      <c r="H336" s="152">
        <v>12</v>
      </c>
      <c r="I336" s="152">
        <v>4</v>
      </c>
      <c r="J336" s="3">
        <f t="shared" si="12"/>
        <v>19</v>
      </c>
      <c r="K336" s="152">
        <v>1</v>
      </c>
      <c r="L336" s="152">
        <v>600</v>
      </c>
      <c r="M336" s="152">
        <f t="shared" si="13"/>
        <v>1.14</v>
      </c>
      <c r="N336" s="158"/>
    </row>
    <row r="337" ht="15.75" spans="1:14">
      <c r="A337" s="152">
        <v>50</v>
      </c>
      <c r="B337" s="151" t="s">
        <v>452</v>
      </c>
      <c r="C337" s="151" t="s">
        <v>453</v>
      </c>
      <c r="D337" s="151"/>
      <c r="E337" s="151"/>
      <c r="F337" s="151" t="s">
        <v>74</v>
      </c>
      <c r="G337" s="152">
        <v>4</v>
      </c>
      <c r="H337" s="152">
        <v>20</v>
      </c>
      <c r="I337" s="152">
        <v>5</v>
      </c>
      <c r="J337" s="3">
        <f t="shared" si="12"/>
        <v>29</v>
      </c>
      <c r="K337" s="152">
        <v>1</v>
      </c>
      <c r="L337" s="152">
        <v>600</v>
      </c>
      <c r="M337" s="152">
        <f t="shared" si="13"/>
        <v>1.74</v>
      </c>
      <c r="N337" s="158"/>
    </row>
    <row r="338" ht="15.75" spans="1:14">
      <c r="A338" s="152">
        <v>51</v>
      </c>
      <c r="B338" s="151"/>
      <c r="C338" s="151" t="s">
        <v>454</v>
      </c>
      <c r="D338" s="151"/>
      <c r="E338" s="151"/>
      <c r="F338" s="151" t="s">
        <v>74</v>
      </c>
      <c r="G338" s="152">
        <v>5</v>
      </c>
      <c r="H338" s="152">
        <v>20</v>
      </c>
      <c r="I338" s="152">
        <v>6</v>
      </c>
      <c r="J338" s="3">
        <f t="shared" si="12"/>
        <v>31</v>
      </c>
      <c r="K338" s="152">
        <v>1</v>
      </c>
      <c r="L338" s="152">
        <v>600</v>
      </c>
      <c r="M338" s="152">
        <f t="shared" si="13"/>
        <v>1.86</v>
      </c>
      <c r="N338" s="158"/>
    </row>
    <row r="339" ht="15.75" spans="1:14">
      <c r="A339" s="152">
        <v>52</v>
      </c>
      <c r="B339" s="151"/>
      <c r="C339" s="151" t="s">
        <v>455</v>
      </c>
      <c r="D339" s="151"/>
      <c r="E339" s="151"/>
      <c r="F339" s="151" t="s">
        <v>74</v>
      </c>
      <c r="G339" s="152">
        <v>4</v>
      </c>
      <c r="H339" s="152">
        <v>20</v>
      </c>
      <c r="I339" s="152">
        <v>5</v>
      </c>
      <c r="J339" s="3">
        <v>28.6</v>
      </c>
      <c r="K339" s="152">
        <v>1</v>
      </c>
      <c r="L339" s="152">
        <v>600</v>
      </c>
      <c r="M339" s="152">
        <f t="shared" si="13"/>
        <v>1.716</v>
      </c>
      <c r="N339" s="158"/>
    </row>
    <row r="340" ht="15.75" spans="1:14">
      <c r="A340" s="159" t="s">
        <v>456</v>
      </c>
      <c r="B340" s="159"/>
      <c r="C340" s="159"/>
      <c r="D340" s="159"/>
      <c r="E340" s="159"/>
      <c r="F340" s="159"/>
      <c r="G340" s="159"/>
      <c r="H340" s="159"/>
      <c r="I340" s="159"/>
      <c r="J340" s="159"/>
      <c r="K340" s="159"/>
      <c r="L340" s="159"/>
      <c r="M340" s="155">
        <f>SUM(M288:M339)</f>
        <v>69.996</v>
      </c>
      <c r="N340" s="158"/>
    </row>
    <row r="341" spans="1:14">
      <c r="A341" s="148" t="s">
        <v>457</v>
      </c>
      <c r="B341" s="149" t="s">
        <v>458</v>
      </c>
      <c r="C341" s="149"/>
      <c r="D341" s="149"/>
      <c r="E341" s="149"/>
      <c r="F341" s="149"/>
      <c r="G341" s="149"/>
      <c r="H341" s="149"/>
      <c r="I341" s="149"/>
      <c r="J341" s="149"/>
      <c r="K341" s="149"/>
      <c r="L341" s="149"/>
      <c r="M341" s="149"/>
      <c r="N341" s="149"/>
    </row>
    <row r="342" ht="15.75" spans="1:14">
      <c r="A342" s="152">
        <v>1</v>
      </c>
      <c r="B342" s="151" t="s">
        <v>459</v>
      </c>
      <c r="C342" s="151" t="s">
        <v>460</v>
      </c>
      <c r="D342" s="151"/>
      <c r="E342" s="151"/>
      <c r="F342" s="151" t="s">
        <v>74</v>
      </c>
      <c r="G342" s="152">
        <v>4</v>
      </c>
      <c r="H342" s="152">
        <v>40</v>
      </c>
      <c r="I342" s="152">
        <v>5</v>
      </c>
      <c r="J342" s="3">
        <f t="shared" ref="J342:J368" si="14">SUM(G342:I342)</f>
        <v>49</v>
      </c>
      <c r="K342" s="152">
        <v>1</v>
      </c>
      <c r="L342" s="152">
        <v>600</v>
      </c>
      <c r="M342" s="152">
        <f t="shared" ref="M342:M368" si="15">J342*L342/10000*K342</f>
        <v>2.94</v>
      </c>
      <c r="N342" s="158"/>
    </row>
    <row r="343" ht="15.75" spans="1:14">
      <c r="A343" s="152">
        <v>2</v>
      </c>
      <c r="B343" s="151"/>
      <c r="C343" s="151" t="s">
        <v>356</v>
      </c>
      <c r="D343" s="151"/>
      <c r="E343" s="151"/>
      <c r="F343" s="151" t="s">
        <v>74</v>
      </c>
      <c r="G343" s="152">
        <v>4</v>
      </c>
      <c r="H343" s="152">
        <v>40</v>
      </c>
      <c r="I343" s="152">
        <v>5</v>
      </c>
      <c r="J343" s="3">
        <f t="shared" si="14"/>
        <v>49</v>
      </c>
      <c r="K343" s="152">
        <v>1</v>
      </c>
      <c r="L343" s="152">
        <v>600</v>
      </c>
      <c r="M343" s="152">
        <f t="shared" si="15"/>
        <v>2.94</v>
      </c>
      <c r="N343" s="158"/>
    </row>
    <row r="344" ht="15.75" spans="1:14">
      <c r="A344" s="152">
        <v>3</v>
      </c>
      <c r="B344" s="151"/>
      <c r="C344" s="151" t="s">
        <v>461</v>
      </c>
      <c r="D344" s="151"/>
      <c r="E344" s="151"/>
      <c r="F344" s="151" t="s">
        <v>74</v>
      </c>
      <c r="G344" s="152">
        <v>4</v>
      </c>
      <c r="H344" s="152">
        <v>40</v>
      </c>
      <c r="I344" s="152">
        <v>5</v>
      </c>
      <c r="J344" s="3">
        <f t="shared" si="14"/>
        <v>49</v>
      </c>
      <c r="K344" s="152">
        <v>1</v>
      </c>
      <c r="L344" s="152">
        <v>600</v>
      </c>
      <c r="M344" s="152">
        <f t="shared" si="15"/>
        <v>2.94</v>
      </c>
      <c r="N344" s="158"/>
    </row>
    <row r="345" ht="15.75" spans="1:14">
      <c r="A345" s="152">
        <v>4</v>
      </c>
      <c r="B345" s="151"/>
      <c r="C345" s="151" t="s">
        <v>357</v>
      </c>
      <c r="D345" s="151"/>
      <c r="E345" s="151"/>
      <c r="F345" s="151" t="s">
        <v>74</v>
      </c>
      <c r="G345" s="152">
        <v>4</v>
      </c>
      <c r="H345" s="152">
        <v>40</v>
      </c>
      <c r="I345" s="152">
        <v>5</v>
      </c>
      <c r="J345" s="3">
        <f t="shared" si="14"/>
        <v>49</v>
      </c>
      <c r="K345" s="152">
        <v>1</v>
      </c>
      <c r="L345" s="152">
        <v>600</v>
      </c>
      <c r="M345" s="152">
        <f t="shared" si="15"/>
        <v>2.94</v>
      </c>
      <c r="N345" s="158"/>
    </row>
    <row r="346" ht="15.75" spans="1:14">
      <c r="A346" s="152">
        <v>5</v>
      </c>
      <c r="B346" s="151"/>
      <c r="C346" s="151" t="s">
        <v>462</v>
      </c>
      <c r="D346" s="151"/>
      <c r="E346" s="151"/>
      <c r="F346" s="151" t="s">
        <v>74</v>
      </c>
      <c r="G346" s="152">
        <v>4</v>
      </c>
      <c r="H346" s="152">
        <v>45</v>
      </c>
      <c r="I346" s="152">
        <v>5</v>
      </c>
      <c r="J346" s="3">
        <f t="shared" si="14"/>
        <v>54</v>
      </c>
      <c r="K346" s="152">
        <v>0.8</v>
      </c>
      <c r="L346" s="152">
        <v>600</v>
      </c>
      <c r="M346" s="152">
        <f t="shared" si="15"/>
        <v>2.592</v>
      </c>
      <c r="N346" s="158"/>
    </row>
    <row r="347" ht="15.75" spans="1:14">
      <c r="A347" s="152">
        <v>6</v>
      </c>
      <c r="B347" s="151" t="s">
        <v>463</v>
      </c>
      <c r="C347" s="151" t="s">
        <v>464</v>
      </c>
      <c r="D347" s="151"/>
      <c r="E347" s="151"/>
      <c r="F347" s="151" t="s">
        <v>74</v>
      </c>
      <c r="G347" s="152">
        <v>4</v>
      </c>
      <c r="H347" s="152">
        <v>40</v>
      </c>
      <c r="I347" s="152">
        <v>5</v>
      </c>
      <c r="J347" s="3">
        <f t="shared" si="14"/>
        <v>49</v>
      </c>
      <c r="K347" s="152">
        <v>1</v>
      </c>
      <c r="L347" s="152">
        <v>600</v>
      </c>
      <c r="M347" s="152">
        <f t="shared" si="15"/>
        <v>2.94</v>
      </c>
      <c r="N347" s="158"/>
    </row>
    <row r="348" ht="15.75" spans="1:14">
      <c r="A348" s="152">
        <v>7</v>
      </c>
      <c r="B348" s="151"/>
      <c r="C348" s="151" t="s">
        <v>465</v>
      </c>
      <c r="D348" s="151"/>
      <c r="E348" s="151"/>
      <c r="F348" s="151" t="s">
        <v>74</v>
      </c>
      <c r="G348" s="152">
        <v>4</v>
      </c>
      <c r="H348" s="152">
        <v>40</v>
      </c>
      <c r="I348" s="152">
        <v>5</v>
      </c>
      <c r="J348" s="3">
        <f t="shared" si="14"/>
        <v>49</v>
      </c>
      <c r="K348" s="152">
        <v>1</v>
      </c>
      <c r="L348" s="152">
        <v>600</v>
      </c>
      <c r="M348" s="152">
        <f t="shared" si="15"/>
        <v>2.94</v>
      </c>
      <c r="N348" s="158"/>
    </row>
    <row r="349" ht="15.75" spans="1:14">
      <c r="A349" s="152">
        <v>8</v>
      </c>
      <c r="B349" s="151"/>
      <c r="C349" s="151" t="s">
        <v>290</v>
      </c>
      <c r="D349" s="151"/>
      <c r="E349" s="151"/>
      <c r="F349" s="151" t="s">
        <v>74</v>
      </c>
      <c r="G349" s="152">
        <v>4</v>
      </c>
      <c r="H349" s="152">
        <v>40</v>
      </c>
      <c r="I349" s="152">
        <v>5</v>
      </c>
      <c r="J349" s="3">
        <f t="shared" si="14"/>
        <v>49</v>
      </c>
      <c r="K349" s="152">
        <v>1</v>
      </c>
      <c r="L349" s="152">
        <v>600</v>
      </c>
      <c r="M349" s="152">
        <f t="shared" si="15"/>
        <v>2.94</v>
      </c>
      <c r="N349" s="158"/>
    </row>
    <row r="350" ht="15.75" spans="1:14">
      <c r="A350" s="152">
        <v>9</v>
      </c>
      <c r="B350" s="151"/>
      <c r="C350" s="151" t="s">
        <v>466</v>
      </c>
      <c r="D350" s="151"/>
      <c r="E350" s="151"/>
      <c r="F350" s="151" t="s">
        <v>74</v>
      </c>
      <c r="G350" s="152">
        <v>4</v>
      </c>
      <c r="H350" s="152">
        <v>40</v>
      </c>
      <c r="I350" s="152">
        <v>5</v>
      </c>
      <c r="J350" s="3">
        <f t="shared" si="14"/>
        <v>49</v>
      </c>
      <c r="K350" s="152">
        <v>1</v>
      </c>
      <c r="L350" s="152">
        <v>600</v>
      </c>
      <c r="M350" s="152">
        <f t="shared" si="15"/>
        <v>2.94</v>
      </c>
      <c r="N350" s="158"/>
    </row>
    <row r="351" ht="15.75" spans="1:14">
      <c r="A351" s="152">
        <v>10</v>
      </c>
      <c r="B351" s="151"/>
      <c r="C351" s="151" t="s">
        <v>345</v>
      </c>
      <c r="D351" s="151"/>
      <c r="E351" s="151"/>
      <c r="F351" s="151" t="s">
        <v>74</v>
      </c>
      <c r="G351" s="152">
        <v>4</v>
      </c>
      <c r="H351" s="152">
        <v>40</v>
      </c>
      <c r="I351" s="152">
        <v>5</v>
      </c>
      <c r="J351" s="3">
        <f t="shared" si="14"/>
        <v>49</v>
      </c>
      <c r="K351" s="152">
        <v>1</v>
      </c>
      <c r="L351" s="152">
        <v>600</v>
      </c>
      <c r="M351" s="152">
        <f t="shared" si="15"/>
        <v>2.94</v>
      </c>
      <c r="N351" s="158"/>
    </row>
    <row r="352" ht="15.75" spans="1:14">
      <c r="A352" s="152">
        <v>11</v>
      </c>
      <c r="B352" s="151"/>
      <c r="C352" s="151" t="s">
        <v>467</v>
      </c>
      <c r="D352" s="151"/>
      <c r="E352" s="151"/>
      <c r="F352" s="151" t="s">
        <v>74</v>
      </c>
      <c r="G352" s="152">
        <v>4</v>
      </c>
      <c r="H352" s="152">
        <v>40</v>
      </c>
      <c r="I352" s="152">
        <v>5</v>
      </c>
      <c r="J352" s="3">
        <f t="shared" si="14"/>
        <v>49</v>
      </c>
      <c r="K352" s="152">
        <v>1</v>
      </c>
      <c r="L352" s="152">
        <v>600</v>
      </c>
      <c r="M352" s="152">
        <f t="shared" si="15"/>
        <v>2.94</v>
      </c>
      <c r="N352" s="158"/>
    </row>
    <row r="353" ht="15.75" spans="1:14">
      <c r="A353" s="152">
        <v>12</v>
      </c>
      <c r="B353" s="151" t="s">
        <v>468</v>
      </c>
      <c r="C353" s="151" t="s">
        <v>469</v>
      </c>
      <c r="D353" s="151"/>
      <c r="E353" s="151"/>
      <c r="F353" s="151" t="s">
        <v>74</v>
      </c>
      <c r="G353" s="152">
        <v>4</v>
      </c>
      <c r="H353" s="152">
        <v>42</v>
      </c>
      <c r="I353" s="152">
        <v>5</v>
      </c>
      <c r="J353" s="3">
        <f t="shared" si="14"/>
        <v>51</v>
      </c>
      <c r="K353" s="152">
        <v>1</v>
      </c>
      <c r="L353" s="152">
        <v>600</v>
      </c>
      <c r="M353" s="152">
        <f t="shared" si="15"/>
        <v>3.06</v>
      </c>
      <c r="N353" s="158"/>
    </row>
    <row r="354" ht="15.75" spans="1:14">
      <c r="A354" s="152">
        <v>13</v>
      </c>
      <c r="B354" s="151"/>
      <c r="C354" s="151" t="s">
        <v>470</v>
      </c>
      <c r="D354" s="151"/>
      <c r="E354" s="151"/>
      <c r="F354" s="151" t="s">
        <v>74</v>
      </c>
      <c r="G354" s="152">
        <v>4</v>
      </c>
      <c r="H354" s="152">
        <v>45</v>
      </c>
      <c r="I354" s="152">
        <v>5</v>
      </c>
      <c r="J354" s="3">
        <f t="shared" si="14"/>
        <v>54</v>
      </c>
      <c r="K354" s="152">
        <v>1</v>
      </c>
      <c r="L354" s="152">
        <v>600</v>
      </c>
      <c r="M354" s="152">
        <f t="shared" si="15"/>
        <v>3.24</v>
      </c>
      <c r="N354" s="158"/>
    </row>
    <row r="355" ht="15.75" spans="1:14">
      <c r="A355" s="152">
        <v>14</v>
      </c>
      <c r="B355" s="151"/>
      <c r="C355" s="151" t="s">
        <v>471</v>
      </c>
      <c r="D355" s="151"/>
      <c r="E355" s="151"/>
      <c r="F355" s="151" t="s">
        <v>74</v>
      </c>
      <c r="G355" s="152">
        <v>4</v>
      </c>
      <c r="H355" s="152">
        <v>45</v>
      </c>
      <c r="I355" s="152">
        <v>5</v>
      </c>
      <c r="J355" s="3">
        <f t="shared" si="14"/>
        <v>54</v>
      </c>
      <c r="K355" s="152">
        <v>1</v>
      </c>
      <c r="L355" s="152">
        <v>600</v>
      </c>
      <c r="M355" s="152">
        <f t="shared" si="15"/>
        <v>3.24</v>
      </c>
      <c r="N355" s="158"/>
    </row>
    <row r="356" ht="15.75" spans="1:14">
      <c r="A356" s="152">
        <v>15</v>
      </c>
      <c r="B356" s="151"/>
      <c r="C356" s="151" t="s">
        <v>467</v>
      </c>
      <c r="D356" s="151"/>
      <c r="E356" s="151"/>
      <c r="F356" s="151" t="s">
        <v>74</v>
      </c>
      <c r="G356" s="152">
        <v>4</v>
      </c>
      <c r="H356" s="152">
        <v>40</v>
      </c>
      <c r="I356" s="152">
        <v>5</v>
      </c>
      <c r="J356" s="3">
        <f t="shared" si="14"/>
        <v>49</v>
      </c>
      <c r="K356" s="152">
        <v>1</v>
      </c>
      <c r="L356" s="152">
        <v>600</v>
      </c>
      <c r="M356" s="152">
        <f t="shared" si="15"/>
        <v>2.94</v>
      </c>
      <c r="N356" s="158"/>
    </row>
    <row r="357" ht="15.75" spans="1:14">
      <c r="A357" s="152">
        <v>16</v>
      </c>
      <c r="B357" s="151" t="s">
        <v>472</v>
      </c>
      <c r="C357" s="151" t="s">
        <v>473</v>
      </c>
      <c r="D357" s="151"/>
      <c r="E357" s="151"/>
      <c r="F357" s="151" t="s">
        <v>74</v>
      </c>
      <c r="G357" s="152">
        <v>4</v>
      </c>
      <c r="H357" s="152">
        <v>40</v>
      </c>
      <c r="I357" s="152">
        <v>5</v>
      </c>
      <c r="J357" s="3">
        <f t="shared" si="14"/>
        <v>49</v>
      </c>
      <c r="K357" s="152">
        <v>1</v>
      </c>
      <c r="L357" s="152">
        <v>600</v>
      </c>
      <c r="M357" s="152">
        <f t="shared" si="15"/>
        <v>2.94</v>
      </c>
      <c r="N357" s="158"/>
    </row>
    <row r="358" ht="15.75" spans="1:14">
      <c r="A358" s="152">
        <v>17</v>
      </c>
      <c r="B358" s="151"/>
      <c r="C358" s="151" t="s">
        <v>474</v>
      </c>
      <c r="D358" s="151"/>
      <c r="E358" s="151"/>
      <c r="F358" s="151" t="s">
        <v>74</v>
      </c>
      <c r="G358" s="152">
        <v>4</v>
      </c>
      <c r="H358" s="152">
        <v>40</v>
      </c>
      <c r="I358" s="152">
        <v>5</v>
      </c>
      <c r="J358" s="3">
        <f t="shared" si="14"/>
        <v>49</v>
      </c>
      <c r="K358" s="152">
        <v>1</v>
      </c>
      <c r="L358" s="152">
        <v>600</v>
      </c>
      <c r="M358" s="152">
        <f t="shared" si="15"/>
        <v>2.94</v>
      </c>
      <c r="N358" s="158"/>
    </row>
    <row r="359" ht="15.75" spans="1:14">
      <c r="A359" s="152">
        <v>18</v>
      </c>
      <c r="B359" s="151"/>
      <c r="C359" s="151" t="s">
        <v>475</v>
      </c>
      <c r="D359" s="151"/>
      <c r="E359" s="151"/>
      <c r="F359" s="151" t="s">
        <v>74</v>
      </c>
      <c r="G359" s="152">
        <v>4</v>
      </c>
      <c r="H359" s="152">
        <v>40</v>
      </c>
      <c r="I359" s="152">
        <v>5</v>
      </c>
      <c r="J359" s="3">
        <f t="shared" si="14"/>
        <v>49</v>
      </c>
      <c r="K359" s="152">
        <v>1</v>
      </c>
      <c r="L359" s="152">
        <v>600</v>
      </c>
      <c r="M359" s="152">
        <f t="shared" si="15"/>
        <v>2.94</v>
      </c>
      <c r="N359" s="158"/>
    </row>
    <row r="360" ht="15.75" spans="1:14">
      <c r="A360" s="152">
        <v>19</v>
      </c>
      <c r="B360" s="151"/>
      <c r="C360" s="151" t="s">
        <v>476</v>
      </c>
      <c r="D360" s="151"/>
      <c r="E360" s="151"/>
      <c r="F360" s="151" t="s">
        <v>74</v>
      </c>
      <c r="G360" s="152">
        <v>4</v>
      </c>
      <c r="H360" s="152">
        <v>40</v>
      </c>
      <c r="I360" s="152">
        <v>5</v>
      </c>
      <c r="J360" s="3">
        <f t="shared" si="14"/>
        <v>49</v>
      </c>
      <c r="K360" s="152">
        <v>1</v>
      </c>
      <c r="L360" s="152">
        <v>600</v>
      </c>
      <c r="M360" s="152">
        <f t="shared" si="15"/>
        <v>2.94</v>
      </c>
      <c r="N360" s="158"/>
    </row>
    <row r="361" ht="15.75" spans="1:14">
      <c r="A361" s="152">
        <v>20</v>
      </c>
      <c r="B361" s="151"/>
      <c r="C361" s="151" t="s">
        <v>467</v>
      </c>
      <c r="D361" s="151"/>
      <c r="E361" s="151"/>
      <c r="F361" s="151" t="s">
        <v>74</v>
      </c>
      <c r="G361" s="152">
        <v>4</v>
      </c>
      <c r="H361" s="152">
        <v>40</v>
      </c>
      <c r="I361" s="152">
        <v>5</v>
      </c>
      <c r="J361" s="3">
        <f t="shared" si="14"/>
        <v>49</v>
      </c>
      <c r="K361" s="152">
        <v>1</v>
      </c>
      <c r="L361" s="152">
        <v>600</v>
      </c>
      <c r="M361" s="152">
        <f t="shared" si="15"/>
        <v>2.94</v>
      </c>
      <c r="N361" s="158"/>
    </row>
    <row r="362" ht="15.75" spans="1:14">
      <c r="A362" s="152">
        <v>21</v>
      </c>
      <c r="B362" s="151" t="s">
        <v>477</v>
      </c>
      <c r="C362" s="151" t="s">
        <v>359</v>
      </c>
      <c r="D362" s="151"/>
      <c r="E362" s="151"/>
      <c r="F362" s="151" t="s">
        <v>74</v>
      </c>
      <c r="G362" s="152">
        <v>4</v>
      </c>
      <c r="H362" s="152">
        <v>40</v>
      </c>
      <c r="I362" s="152">
        <v>5</v>
      </c>
      <c r="J362" s="3">
        <f t="shared" si="14"/>
        <v>49</v>
      </c>
      <c r="K362" s="152">
        <v>1</v>
      </c>
      <c r="L362" s="152">
        <v>600</v>
      </c>
      <c r="M362" s="152">
        <f t="shared" si="15"/>
        <v>2.94</v>
      </c>
      <c r="N362" s="158"/>
    </row>
    <row r="363" ht="15.75" spans="1:14">
      <c r="A363" s="152">
        <v>22</v>
      </c>
      <c r="B363" s="151"/>
      <c r="C363" s="151" t="s">
        <v>355</v>
      </c>
      <c r="D363" s="151"/>
      <c r="E363" s="151"/>
      <c r="F363" s="151" t="s">
        <v>74</v>
      </c>
      <c r="G363" s="152">
        <v>4</v>
      </c>
      <c r="H363" s="152">
        <v>40</v>
      </c>
      <c r="I363" s="152">
        <v>5</v>
      </c>
      <c r="J363" s="3">
        <f t="shared" si="14"/>
        <v>49</v>
      </c>
      <c r="K363" s="152">
        <v>1</v>
      </c>
      <c r="L363" s="152">
        <v>600</v>
      </c>
      <c r="M363" s="152">
        <f t="shared" si="15"/>
        <v>2.94</v>
      </c>
      <c r="N363" s="158"/>
    </row>
    <row r="364" ht="15.75" spans="1:14">
      <c r="A364" s="152">
        <v>23</v>
      </c>
      <c r="B364" s="151"/>
      <c r="C364" s="151" t="s">
        <v>356</v>
      </c>
      <c r="D364" s="151"/>
      <c r="E364" s="151"/>
      <c r="F364" s="151" t="s">
        <v>74</v>
      </c>
      <c r="G364" s="152">
        <v>4</v>
      </c>
      <c r="H364" s="152">
        <v>40</v>
      </c>
      <c r="I364" s="152">
        <v>5</v>
      </c>
      <c r="J364" s="3">
        <f t="shared" si="14"/>
        <v>49</v>
      </c>
      <c r="K364" s="152">
        <v>1</v>
      </c>
      <c r="L364" s="152">
        <v>600</v>
      </c>
      <c r="M364" s="152">
        <f t="shared" si="15"/>
        <v>2.94</v>
      </c>
      <c r="N364" s="158"/>
    </row>
    <row r="365" ht="15.75" spans="1:14">
      <c r="A365" s="152">
        <v>24</v>
      </c>
      <c r="B365" s="151"/>
      <c r="C365" s="151" t="s">
        <v>478</v>
      </c>
      <c r="D365" s="151"/>
      <c r="E365" s="151"/>
      <c r="F365" s="151" t="s">
        <v>74</v>
      </c>
      <c r="G365" s="152">
        <v>4</v>
      </c>
      <c r="H365" s="152">
        <v>40</v>
      </c>
      <c r="I365" s="152">
        <v>5</v>
      </c>
      <c r="J365" s="3">
        <f t="shared" si="14"/>
        <v>49</v>
      </c>
      <c r="K365" s="152">
        <v>1</v>
      </c>
      <c r="L365" s="152">
        <v>600</v>
      </c>
      <c r="M365" s="152">
        <f t="shared" si="15"/>
        <v>2.94</v>
      </c>
      <c r="N365" s="158"/>
    </row>
    <row r="366" ht="15.75" spans="1:14">
      <c r="A366" s="152">
        <v>25</v>
      </c>
      <c r="B366" s="151" t="s">
        <v>479</v>
      </c>
      <c r="C366" s="151" t="s">
        <v>480</v>
      </c>
      <c r="D366" s="151"/>
      <c r="E366" s="151"/>
      <c r="F366" s="151" t="s">
        <v>74</v>
      </c>
      <c r="G366" s="152">
        <v>4</v>
      </c>
      <c r="H366" s="152">
        <v>45</v>
      </c>
      <c r="I366" s="152">
        <v>5</v>
      </c>
      <c r="J366" s="3">
        <f t="shared" si="14"/>
        <v>54</v>
      </c>
      <c r="K366" s="152">
        <v>1</v>
      </c>
      <c r="L366" s="152">
        <v>600</v>
      </c>
      <c r="M366" s="152">
        <f t="shared" si="15"/>
        <v>3.24</v>
      </c>
      <c r="N366" s="158"/>
    </row>
    <row r="367" ht="15.75" spans="1:14">
      <c r="A367" s="152">
        <v>26</v>
      </c>
      <c r="B367" s="151"/>
      <c r="C367" s="151" t="s">
        <v>481</v>
      </c>
      <c r="D367" s="151"/>
      <c r="E367" s="151"/>
      <c r="F367" s="151" t="s">
        <v>74</v>
      </c>
      <c r="G367" s="152">
        <v>4</v>
      </c>
      <c r="H367" s="152">
        <v>45</v>
      </c>
      <c r="I367" s="152">
        <v>5</v>
      </c>
      <c r="J367" s="3">
        <f t="shared" si="14"/>
        <v>54</v>
      </c>
      <c r="K367" s="152">
        <v>1</v>
      </c>
      <c r="L367" s="152">
        <v>600</v>
      </c>
      <c r="M367" s="152">
        <f t="shared" si="15"/>
        <v>3.24</v>
      </c>
      <c r="N367" s="158"/>
    </row>
    <row r="368" ht="15.75" spans="1:14">
      <c r="A368" s="152">
        <v>27</v>
      </c>
      <c r="B368" s="151"/>
      <c r="C368" s="151" t="s">
        <v>462</v>
      </c>
      <c r="D368" s="151"/>
      <c r="E368" s="151"/>
      <c r="F368" s="151" t="s">
        <v>74</v>
      </c>
      <c r="G368" s="152">
        <v>4</v>
      </c>
      <c r="H368" s="152">
        <v>45</v>
      </c>
      <c r="I368" s="152">
        <v>5</v>
      </c>
      <c r="J368" s="3">
        <f t="shared" si="14"/>
        <v>54</v>
      </c>
      <c r="K368" s="152">
        <v>0.8</v>
      </c>
      <c r="L368" s="152">
        <v>600</v>
      </c>
      <c r="M368" s="152">
        <f t="shared" si="15"/>
        <v>2.592</v>
      </c>
      <c r="N368" s="158"/>
    </row>
    <row r="369" ht="15.75" spans="1:14">
      <c r="A369" s="148" t="s">
        <v>482</v>
      </c>
      <c r="B369" s="148"/>
      <c r="C369" s="148"/>
      <c r="D369" s="148"/>
      <c r="E369" s="148"/>
      <c r="F369" s="148"/>
      <c r="G369" s="148"/>
      <c r="H369" s="148"/>
      <c r="I369" s="148"/>
      <c r="J369" s="148"/>
      <c r="K369" s="148"/>
      <c r="L369" s="148"/>
      <c r="M369" s="155">
        <f>SUM(M342:M368)</f>
        <v>80.004</v>
      </c>
      <c r="N369" s="158"/>
    </row>
    <row r="370" ht="15.75" spans="1:14">
      <c r="A370" s="148" t="s">
        <v>483</v>
      </c>
      <c r="B370" s="149" t="s">
        <v>28</v>
      </c>
      <c r="C370" s="149"/>
      <c r="D370" s="149"/>
      <c r="E370" s="149"/>
      <c r="F370" s="149"/>
      <c r="G370" s="149"/>
      <c r="H370" s="149"/>
      <c r="I370" s="149"/>
      <c r="J370" s="149"/>
      <c r="K370" s="149"/>
      <c r="L370" s="149"/>
      <c r="M370" s="149"/>
      <c r="N370" s="153"/>
    </row>
    <row r="371" ht="15.75" spans="1:14">
      <c r="A371" s="3">
        <v>1</v>
      </c>
      <c r="B371" s="4" t="s">
        <v>484</v>
      </c>
      <c r="C371" s="4" t="s">
        <v>485</v>
      </c>
      <c r="D371" s="4"/>
      <c r="E371" s="4"/>
      <c r="F371" s="151" t="s">
        <v>74</v>
      </c>
      <c r="G371" s="152">
        <v>3</v>
      </c>
      <c r="H371" s="152">
        <v>15</v>
      </c>
      <c r="I371" s="152">
        <v>3</v>
      </c>
      <c r="J371" s="3">
        <f t="shared" ref="J371:J383" si="16">SUM(G371:I371)</f>
        <v>21</v>
      </c>
      <c r="K371" s="152">
        <v>1</v>
      </c>
      <c r="L371" s="152">
        <v>600</v>
      </c>
      <c r="M371" s="152">
        <f t="shared" ref="M371:M383" si="17">J371*L371/10000*K371</f>
        <v>1.26</v>
      </c>
      <c r="N371" s="153"/>
    </row>
    <row r="372" ht="15.75" spans="1:14">
      <c r="A372" s="3">
        <v>2</v>
      </c>
      <c r="B372" s="4"/>
      <c r="C372" s="4" t="s">
        <v>486</v>
      </c>
      <c r="D372" s="4"/>
      <c r="E372" s="4"/>
      <c r="F372" s="151" t="s">
        <v>74</v>
      </c>
      <c r="G372" s="152">
        <v>3</v>
      </c>
      <c r="H372" s="152">
        <v>15</v>
      </c>
      <c r="I372" s="152">
        <v>3</v>
      </c>
      <c r="J372" s="3">
        <f t="shared" si="16"/>
        <v>21</v>
      </c>
      <c r="K372" s="3">
        <v>1</v>
      </c>
      <c r="L372" s="152">
        <v>600</v>
      </c>
      <c r="M372" s="152">
        <f t="shared" si="17"/>
        <v>1.26</v>
      </c>
      <c r="N372" s="153"/>
    </row>
    <row r="373" ht="15.75" spans="1:14">
      <c r="A373" s="3">
        <v>3</v>
      </c>
      <c r="B373" s="4"/>
      <c r="C373" s="4" t="s">
        <v>487</v>
      </c>
      <c r="D373" s="4"/>
      <c r="E373" s="4"/>
      <c r="F373" s="151" t="s">
        <v>74</v>
      </c>
      <c r="G373" s="152">
        <v>3</v>
      </c>
      <c r="H373" s="152">
        <v>15</v>
      </c>
      <c r="I373" s="152">
        <v>3</v>
      </c>
      <c r="J373" s="3">
        <f t="shared" si="16"/>
        <v>21</v>
      </c>
      <c r="K373" s="3">
        <v>1</v>
      </c>
      <c r="L373" s="152">
        <v>600</v>
      </c>
      <c r="M373" s="152">
        <f t="shared" si="17"/>
        <v>1.26</v>
      </c>
      <c r="N373" s="153"/>
    </row>
    <row r="374" ht="15.75" spans="1:14">
      <c r="A374" s="3">
        <v>4</v>
      </c>
      <c r="B374" s="4" t="s">
        <v>488</v>
      </c>
      <c r="C374" s="4" t="s">
        <v>489</v>
      </c>
      <c r="D374" s="4"/>
      <c r="E374" s="4"/>
      <c r="F374" s="151" t="s">
        <v>74</v>
      </c>
      <c r="G374" s="152">
        <v>3</v>
      </c>
      <c r="H374" s="152">
        <v>15</v>
      </c>
      <c r="I374" s="152">
        <v>3</v>
      </c>
      <c r="J374" s="3">
        <f t="shared" si="16"/>
        <v>21</v>
      </c>
      <c r="K374" s="3">
        <v>1</v>
      </c>
      <c r="L374" s="152">
        <v>600</v>
      </c>
      <c r="M374" s="152">
        <f t="shared" si="17"/>
        <v>1.26</v>
      </c>
      <c r="N374" s="153"/>
    </row>
    <row r="375" ht="15.75" spans="1:14">
      <c r="A375" s="3">
        <v>5</v>
      </c>
      <c r="B375" s="4"/>
      <c r="C375" s="4" t="s">
        <v>490</v>
      </c>
      <c r="D375" s="4"/>
      <c r="E375" s="4"/>
      <c r="F375" s="151" t="s">
        <v>74</v>
      </c>
      <c r="G375" s="152">
        <v>3</v>
      </c>
      <c r="H375" s="152">
        <v>15</v>
      </c>
      <c r="I375" s="152">
        <v>3</v>
      </c>
      <c r="J375" s="3">
        <f t="shared" si="16"/>
        <v>21</v>
      </c>
      <c r="K375" s="3">
        <v>1</v>
      </c>
      <c r="L375" s="152">
        <v>600</v>
      </c>
      <c r="M375" s="152">
        <f t="shared" si="17"/>
        <v>1.26</v>
      </c>
      <c r="N375" s="153"/>
    </row>
    <row r="376" ht="15.75" spans="1:14">
      <c r="A376" s="3">
        <v>6</v>
      </c>
      <c r="B376" s="4"/>
      <c r="C376" s="4" t="s">
        <v>491</v>
      </c>
      <c r="D376" s="4"/>
      <c r="E376" s="4"/>
      <c r="F376" s="151" t="s">
        <v>74</v>
      </c>
      <c r="G376" s="152">
        <v>3</v>
      </c>
      <c r="H376" s="152">
        <v>15</v>
      </c>
      <c r="I376" s="152">
        <v>3</v>
      </c>
      <c r="J376" s="3">
        <f t="shared" si="16"/>
        <v>21</v>
      </c>
      <c r="K376" s="3">
        <v>1</v>
      </c>
      <c r="L376" s="152">
        <v>600</v>
      </c>
      <c r="M376" s="152">
        <f t="shared" si="17"/>
        <v>1.26</v>
      </c>
      <c r="N376" s="153"/>
    </row>
    <row r="377" ht="15.75" spans="1:14">
      <c r="A377" s="3">
        <v>7</v>
      </c>
      <c r="B377" s="4"/>
      <c r="C377" s="4" t="s">
        <v>492</v>
      </c>
      <c r="D377" s="4"/>
      <c r="E377" s="4"/>
      <c r="F377" s="151" t="s">
        <v>74</v>
      </c>
      <c r="G377" s="152">
        <v>3</v>
      </c>
      <c r="H377" s="152">
        <v>20</v>
      </c>
      <c r="I377" s="152">
        <v>3</v>
      </c>
      <c r="J377" s="3">
        <f t="shared" si="16"/>
        <v>26</v>
      </c>
      <c r="K377" s="3">
        <v>1</v>
      </c>
      <c r="L377" s="152">
        <v>600</v>
      </c>
      <c r="M377" s="152">
        <f t="shared" si="17"/>
        <v>1.56</v>
      </c>
      <c r="N377" s="153"/>
    </row>
    <row r="378" ht="15.75" spans="1:14">
      <c r="A378" s="3">
        <v>8</v>
      </c>
      <c r="B378" s="4" t="s">
        <v>493</v>
      </c>
      <c r="C378" s="4" t="s">
        <v>494</v>
      </c>
      <c r="D378" s="4"/>
      <c r="E378" s="4"/>
      <c r="F378" s="151" t="s">
        <v>74</v>
      </c>
      <c r="G378" s="152">
        <v>5</v>
      </c>
      <c r="H378" s="152">
        <v>50</v>
      </c>
      <c r="I378" s="152">
        <v>3</v>
      </c>
      <c r="J378" s="3">
        <f t="shared" si="16"/>
        <v>58</v>
      </c>
      <c r="K378" s="3">
        <v>1</v>
      </c>
      <c r="L378" s="152">
        <v>600</v>
      </c>
      <c r="M378" s="152">
        <f t="shared" si="17"/>
        <v>3.48</v>
      </c>
      <c r="N378" s="153"/>
    </row>
    <row r="379" ht="15.75" spans="1:14">
      <c r="A379" s="3">
        <v>9</v>
      </c>
      <c r="B379" s="4"/>
      <c r="C379" s="4" t="s">
        <v>495</v>
      </c>
      <c r="D379" s="4"/>
      <c r="E379" s="4"/>
      <c r="F379" s="151" t="s">
        <v>74</v>
      </c>
      <c r="G379" s="152">
        <v>5</v>
      </c>
      <c r="H379" s="152">
        <v>50</v>
      </c>
      <c r="I379" s="152">
        <v>3</v>
      </c>
      <c r="J379" s="3">
        <f t="shared" si="16"/>
        <v>58</v>
      </c>
      <c r="K379" s="3">
        <v>1</v>
      </c>
      <c r="L379" s="152">
        <v>600</v>
      </c>
      <c r="M379" s="152">
        <f t="shared" si="17"/>
        <v>3.48</v>
      </c>
      <c r="N379" s="153"/>
    </row>
    <row r="380" ht="15.75" spans="1:14">
      <c r="A380" s="3">
        <v>10</v>
      </c>
      <c r="B380" s="4" t="s">
        <v>89</v>
      </c>
      <c r="C380" s="4" t="s">
        <v>496</v>
      </c>
      <c r="D380" s="4"/>
      <c r="E380" s="4"/>
      <c r="F380" s="151" t="s">
        <v>74</v>
      </c>
      <c r="G380" s="152">
        <v>3</v>
      </c>
      <c r="H380" s="152">
        <v>15</v>
      </c>
      <c r="I380" s="152">
        <v>3</v>
      </c>
      <c r="J380" s="3">
        <f t="shared" si="16"/>
        <v>21</v>
      </c>
      <c r="K380" s="3">
        <v>0.9</v>
      </c>
      <c r="L380" s="152">
        <v>600</v>
      </c>
      <c r="M380" s="152">
        <f t="shared" si="17"/>
        <v>1.134</v>
      </c>
      <c r="N380" s="153"/>
    </row>
    <row r="381" ht="15.75" spans="1:14">
      <c r="A381" s="3">
        <v>11</v>
      </c>
      <c r="B381" s="4"/>
      <c r="C381" s="4" t="s">
        <v>497</v>
      </c>
      <c r="D381" s="4"/>
      <c r="E381" s="4"/>
      <c r="F381" s="151" t="s">
        <v>74</v>
      </c>
      <c r="G381" s="152">
        <v>3</v>
      </c>
      <c r="H381" s="152">
        <v>15</v>
      </c>
      <c r="I381" s="152">
        <v>3</v>
      </c>
      <c r="J381" s="3">
        <f t="shared" si="16"/>
        <v>21</v>
      </c>
      <c r="K381" s="3">
        <v>0.9</v>
      </c>
      <c r="L381" s="152">
        <v>600</v>
      </c>
      <c r="M381" s="152">
        <f t="shared" si="17"/>
        <v>1.134</v>
      </c>
      <c r="N381" s="153"/>
    </row>
    <row r="382" ht="15.75" spans="1:14">
      <c r="A382" s="3">
        <v>12</v>
      </c>
      <c r="B382" s="4"/>
      <c r="C382" s="4" t="s">
        <v>498</v>
      </c>
      <c r="D382" s="4"/>
      <c r="E382" s="4"/>
      <c r="F382" s="151" t="s">
        <v>74</v>
      </c>
      <c r="G382" s="152">
        <v>3</v>
      </c>
      <c r="H382" s="152">
        <v>15</v>
      </c>
      <c r="I382" s="152">
        <v>3</v>
      </c>
      <c r="J382" s="3">
        <f t="shared" si="16"/>
        <v>21</v>
      </c>
      <c r="K382" s="3">
        <v>0.9</v>
      </c>
      <c r="L382" s="152">
        <v>600</v>
      </c>
      <c r="M382" s="152">
        <f t="shared" si="17"/>
        <v>1.134</v>
      </c>
      <c r="N382" s="153"/>
    </row>
    <row r="383" ht="15.75" spans="1:14">
      <c r="A383" s="3">
        <v>13</v>
      </c>
      <c r="B383" s="4"/>
      <c r="C383" s="4" t="s">
        <v>499</v>
      </c>
      <c r="D383" s="4"/>
      <c r="E383" s="4"/>
      <c r="F383" s="151" t="s">
        <v>74</v>
      </c>
      <c r="G383" s="152">
        <v>3</v>
      </c>
      <c r="H383" s="152">
        <v>15</v>
      </c>
      <c r="I383" s="152">
        <v>3</v>
      </c>
      <c r="J383" s="3">
        <f t="shared" si="16"/>
        <v>21</v>
      </c>
      <c r="K383" s="3">
        <v>0.9</v>
      </c>
      <c r="L383" s="152">
        <v>600</v>
      </c>
      <c r="M383" s="152">
        <f t="shared" si="17"/>
        <v>1.134</v>
      </c>
      <c r="N383" s="153"/>
    </row>
    <row r="384" ht="15.75" spans="1:14">
      <c r="A384" s="160" t="s">
        <v>500</v>
      </c>
      <c r="B384" s="160"/>
      <c r="C384" s="160"/>
      <c r="D384" s="160"/>
      <c r="E384" s="160"/>
      <c r="F384" s="160"/>
      <c r="G384" s="160"/>
      <c r="H384" s="160"/>
      <c r="I384" s="160"/>
      <c r="J384" s="160"/>
      <c r="K384" s="160"/>
      <c r="L384" s="160"/>
      <c r="M384" s="154">
        <f>SUM(M371:M383)</f>
        <v>20.616</v>
      </c>
      <c r="N384" s="161"/>
    </row>
    <row r="385" ht="15.75" spans="1:14">
      <c r="A385" s="148" t="s">
        <v>501</v>
      </c>
      <c r="B385" s="149" t="s">
        <v>502</v>
      </c>
      <c r="C385" s="149"/>
      <c r="D385" s="149"/>
      <c r="E385" s="149"/>
      <c r="F385" s="149"/>
      <c r="G385" s="149"/>
      <c r="H385" s="149"/>
      <c r="I385" s="149"/>
      <c r="J385" s="149"/>
      <c r="K385" s="149"/>
      <c r="L385" s="149"/>
      <c r="M385" s="149"/>
      <c r="N385" s="161"/>
    </row>
    <row r="386" ht="15.75" spans="1:14">
      <c r="A386" s="3">
        <v>1</v>
      </c>
      <c r="B386" s="4" t="s">
        <v>84</v>
      </c>
      <c r="C386" s="4"/>
      <c r="D386" s="4"/>
      <c r="E386" s="4"/>
      <c r="F386" s="151" t="s">
        <v>74</v>
      </c>
      <c r="G386" s="152">
        <v>2</v>
      </c>
      <c r="H386" s="152">
        <v>5</v>
      </c>
      <c r="I386" s="152">
        <v>3</v>
      </c>
      <c r="J386" s="3">
        <f t="shared" ref="J386:J402" si="18">SUM(G386:I386)</f>
        <v>10</v>
      </c>
      <c r="K386" s="152">
        <v>1</v>
      </c>
      <c r="L386" s="152">
        <v>600</v>
      </c>
      <c r="M386" s="152">
        <f t="shared" ref="M386:M402" si="19">J386*L386/10000*K386</f>
        <v>0.6</v>
      </c>
      <c r="N386" s="161"/>
    </row>
    <row r="387" ht="15.75" spans="1:14">
      <c r="A387" s="3">
        <v>2</v>
      </c>
      <c r="B387" s="4" t="s">
        <v>310</v>
      </c>
      <c r="C387" s="4"/>
      <c r="D387" s="4"/>
      <c r="E387" s="4"/>
      <c r="F387" s="151" t="s">
        <v>74</v>
      </c>
      <c r="G387" s="152">
        <v>2</v>
      </c>
      <c r="H387" s="152">
        <v>10</v>
      </c>
      <c r="I387" s="152">
        <v>3</v>
      </c>
      <c r="J387" s="3">
        <f t="shared" si="18"/>
        <v>15</v>
      </c>
      <c r="K387" s="3">
        <v>1</v>
      </c>
      <c r="L387" s="152">
        <v>600</v>
      </c>
      <c r="M387" s="152">
        <f t="shared" si="19"/>
        <v>0.9</v>
      </c>
      <c r="N387" s="161"/>
    </row>
    <row r="388" ht="15.75" spans="1:14">
      <c r="A388" s="3">
        <v>3</v>
      </c>
      <c r="B388" s="4" t="s">
        <v>503</v>
      </c>
      <c r="C388" s="4"/>
      <c r="D388" s="4"/>
      <c r="E388" s="4"/>
      <c r="F388" s="151" t="s">
        <v>74</v>
      </c>
      <c r="G388" s="152">
        <v>2</v>
      </c>
      <c r="H388" s="152">
        <v>10</v>
      </c>
      <c r="I388" s="152">
        <v>3</v>
      </c>
      <c r="J388" s="3">
        <f t="shared" si="18"/>
        <v>15</v>
      </c>
      <c r="K388" s="3">
        <v>1</v>
      </c>
      <c r="L388" s="152">
        <v>600</v>
      </c>
      <c r="M388" s="152">
        <f t="shared" si="19"/>
        <v>0.9</v>
      </c>
      <c r="N388" s="161"/>
    </row>
    <row r="389" ht="15.75" spans="1:14">
      <c r="A389" s="3">
        <v>4</v>
      </c>
      <c r="B389" s="4" t="s">
        <v>504</v>
      </c>
      <c r="C389" s="4"/>
      <c r="D389" s="4"/>
      <c r="E389" s="4"/>
      <c r="F389" s="151" t="s">
        <v>74</v>
      </c>
      <c r="G389" s="152">
        <v>2</v>
      </c>
      <c r="H389" s="152">
        <v>10</v>
      </c>
      <c r="I389" s="152">
        <v>3</v>
      </c>
      <c r="J389" s="3">
        <f t="shared" si="18"/>
        <v>15</v>
      </c>
      <c r="K389" s="3">
        <v>1</v>
      </c>
      <c r="L389" s="152">
        <v>600</v>
      </c>
      <c r="M389" s="152">
        <f t="shared" si="19"/>
        <v>0.9</v>
      </c>
      <c r="N389" s="161"/>
    </row>
    <row r="390" ht="15.75" spans="1:14">
      <c r="A390" s="3">
        <v>5</v>
      </c>
      <c r="B390" s="4" t="s">
        <v>505</v>
      </c>
      <c r="C390" s="4" t="s">
        <v>506</v>
      </c>
      <c r="D390" s="4"/>
      <c r="E390" s="4"/>
      <c r="F390" s="151" t="s">
        <v>74</v>
      </c>
      <c r="G390" s="152">
        <v>2</v>
      </c>
      <c r="H390" s="152">
        <v>5</v>
      </c>
      <c r="I390" s="152">
        <v>3</v>
      </c>
      <c r="J390" s="3">
        <f t="shared" si="18"/>
        <v>10</v>
      </c>
      <c r="K390" s="3">
        <v>1</v>
      </c>
      <c r="L390" s="152">
        <v>600</v>
      </c>
      <c r="M390" s="152">
        <f t="shared" si="19"/>
        <v>0.6</v>
      </c>
      <c r="N390" s="161"/>
    </row>
    <row r="391" ht="15.75" spans="1:14">
      <c r="A391" s="3">
        <v>6</v>
      </c>
      <c r="B391" s="4"/>
      <c r="C391" s="4" t="s">
        <v>330</v>
      </c>
      <c r="D391" s="4"/>
      <c r="E391" s="4"/>
      <c r="F391" s="151" t="s">
        <v>74</v>
      </c>
      <c r="G391" s="152">
        <v>2</v>
      </c>
      <c r="H391" s="152">
        <v>5</v>
      </c>
      <c r="I391" s="152">
        <v>3</v>
      </c>
      <c r="J391" s="3">
        <f t="shared" si="18"/>
        <v>10</v>
      </c>
      <c r="K391" s="3">
        <v>1</v>
      </c>
      <c r="L391" s="152">
        <v>600</v>
      </c>
      <c r="M391" s="152">
        <f t="shared" si="19"/>
        <v>0.6</v>
      </c>
      <c r="N391" s="161"/>
    </row>
    <row r="392" ht="15.75" spans="1:14">
      <c r="A392" s="3">
        <v>7</v>
      </c>
      <c r="B392" s="4"/>
      <c r="C392" s="4" t="s">
        <v>334</v>
      </c>
      <c r="D392" s="4"/>
      <c r="E392" s="4"/>
      <c r="F392" s="151" t="s">
        <v>74</v>
      </c>
      <c r="G392" s="152">
        <v>2</v>
      </c>
      <c r="H392" s="152">
        <v>5</v>
      </c>
      <c r="I392" s="152">
        <v>3</v>
      </c>
      <c r="J392" s="3">
        <f t="shared" si="18"/>
        <v>10</v>
      </c>
      <c r="K392" s="3">
        <v>1</v>
      </c>
      <c r="L392" s="152">
        <v>600</v>
      </c>
      <c r="M392" s="152">
        <f t="shared" si="19"/>
        <v>0.6</v>
      </c>
      <c r="N392" s="161"/>
    </row>
    <row r="393" ht="15.75" spans="1:14">
      <c r="A393" s="3">
        <v>8</v>
      </c>
      <c r="B393" s="4"/>
      <c r="C393" s="4" t="s">
        <v>507</v>
      </c>
      <c r="D393" s="4"/>
      <c r="E393" s="4"/>
      <c r="F393" s="151" t="s">
        <v>74</v>
      </c>
      <c r="G393" s="152">
        <v>2</v>
      </c>
      <c r="H393" s="152">
        <v>5</v>
      </c>
      <c r="I393" s="152">
        <v>3</v>
      </c>
      <c r="J393" s="3">
        <f t="shared" si="18"/>
        <v>10</v>
      </c>
      <c r="K393" s="3">
        <v>0.98</v>
      </c>
      <c r="L393" s="152">
        <v>600</v>
      </c>
      <c r="M393" s="152">
        <f t="shared" si="19"/>
        <v>0.588</v>
      </c>
      <c r="N393" s="161"/>
    </row>
    <row r="394" ht="15.75" spans="1:14">
      <c r="A394" s="3">
        <v>9</v>
      </c>
      <c r="B394" s="4" t="s">
        <v>508</v>
      </c>
      <c r="C394" s="4"/>
      <c r="D394" s="4"/>
      <c r="E394" s="4"/>
      <c r="F394" s="151" t="s">
        <v>74</v>
      </c>
      <c r="G394" s="152">
        <v>2</v>
      </c>
      <c r="H394" s="152">
        <v>10</v>
      </c>
      <c r="I394" s="152">
        <v>3</v>
      </c>
      <c r="J394" s="3">
        <f t="shared" si="18"/>
        <v>15</v>
      </c>
      <c r="K394" s="3">
        <v>1</v>
      </c>
      <c r="L394" s="152">
        <v>600</v>
      </c>
      <c r="M394" s="152">
        <f t="shared" si="19"/>
        <v>0.9</v>
      </c>
      <c r="N394" s="161"/>
    </row>
    <row r="395" ht="15.75" spans="1:14">
      <c r="A395" s="3">
        <v>10</v>
      </c>
      <c r="B395" s="4" t="s">
        <v>509</v>
      </c>
      <c r="C395" s="4"/>
      <c r="D395" s="4"/>
      <c r="E395" s="4"/>
      <c r="F395" s="151" t="s">
        <v>74</v>
      </c>
      <c r="G395" s="152">
        <v>2</v>
      </c>
      <c r="H395" s="152">
        <v>10</v>
      </c>
      <c r="I395" s="152">
        <v>3</v>
      </c>
      <c r="J395" s="3">
        <f t="shared" si="18"/>
        <v>15</v>
      </c>
      <c r="K395" s="3">
        <v>1</v>
      </c>
      <c r="L395" s="152">
        <v>600</v>
      </c>
      <c r="M395" s="152">
        <f t="shared" si="19"/>
        <v>0.9</v>
      </c>
      <c r="N395" s="161"/>
    </row>
    <row r="396" ht="15.75" spans="1:14">
      <c r="A396" s="160" t="s">
        <v>510</v>
      </c>
      <c r="B396" s="160"/>
      <c r="C396" s="160"/>
      <c r="D396" s="160"/>
      <c r="E396" s="160"/>
      <c r="F396" s="160"/>
      <c r="G396" s="160"/>
      <c r="H396" s="160"/>
      <c r="I396" s="160"/>
      <c r="J396" s="160"/>
      <c r="K396" s="160"/>
      <c r="L396" s="160"/>
      <c r="M396" s="154">
        <f>SUM(M386:M395)</f>
        <v>7.488</v>
      </c>
      <c r="N396" s="161"/>
    </row>
    <row r="397" ht="15.75" spans="1:14">
      <c r="A397" s="148" t="s">
        <v>511</v>
      </c>
      <c r="B397" s="149" t="s">
        <v>30</v>
      </c>
      <c r="C397" s="149"/>
      <c r="D397" s="149"/>
      <c r="E397" s="149"/>
      <c r="F397" s="149"/>
      <c r="G397" s="149"/>
      <c r="H397" s="149"/>
      <c r="I397" s="149"/>
      <c r="J397" s="149"/>
      <c r="K397" s="149"/>
      <c r="L397" s="149"/>
      <c r="M397" s="149"/>
      <c r="N397" s="161"/>
    </row>
    <row r="398" ht="15.75" spans="1:14">
      <c r="A398" s="3">
        <v>1</v>
      </c>
      <c r="B398" s="7" t="s">
        <v>512</v>
      </c>
      <c r="C398" s="150"/>
      <c r="D398" s="150"/>
      <c r="E398" s="8"/>
      <c r="F398" s="151" t="s">
        <v>74</v>
      </c>
      <c r="G398" s="152">
        <v>3</v>
      </c>
      <c r="H398" s="152">
        <v>15</v>
      </c>
      <c r="I398" s="152">
        <v>3</v>
      </c>
      <c r="J398" s="3">
        <f t="shared" si="18"/>
        <v>21</v>
      </c>
      <c r="K398" s="3">
        <v>0.9</v>
      </c>
      <c r="L398" s="152">
        <v>600</v>
      </c>
      <c r="M398" s="152">
        <f t="shared" si="19"/>
        <v>1.134</v>
      </c>
      <c r="N398" s="161"/>
    </row>
    <row r="399" ht="15.75" spans="1:14">
      <c r="A399" s="3">
        <v>2</v>
      </c>
      <c r="B399" s="7" t="s">
        <v>484</v>
      </c>
      <c r="C399" s="150"/>
      <c r="D399" s="150"/>
      <c r="E399" s="8"/>
      <c r="F399" s="151" t="s">
        <v>74</v>
      </c>
      <c r="G399" s="152">
        <v>3</v>
      </c>
      <c r="H399" s="152">
        <v>25</v>
      </c>
      <c r="I399" s="152">
        <v>3</v>
      </c>
      <c r="J399" s="3">
        <f t="shared" si="18"/>
        <v>31</v>
      </c>
      <c r="K399" s="3">
        <v>0.9</v>
      </c>
      <c r="L399" s="152">
        <v>600</v>
      </c>
      <c r="M399" s="152">
        <f t="shared" si="19"/>
        <v>1.674</v>
      </c>
      <c r="N399" s="161"/>
    </row>
    <row r="400" ht="15.75" spans="1:14">
      <c r="A400" s="3">
        <v>3</v>
      </c>
      <c r="B400" s="7" t="s">
        <v>513</v>
      </c>
      <c r="C400" s="150"/>
      <c r="D400" s="150"/>
      <c r="E400" s="8"/>
      <c r="F400" s="151" t="s">
        <v>74</v>
      </c>
      <c r="G400" s="152">
        <v>3</v>
      </c>
      <c r="H400" s="152">
        <v>25</v>
      </c>
      <c r="I400" s="152">
        <v>3</v>
      </c>
      <c r="J400" s="3">
        <f t="shared" si="18"/>
        <v>31</v>
      </c>
      <c r="K400" s="3">
        <v>0.9</v>
      </c>
      <c r="L400" s="152">
        <v>600</v>
      </c>
      <c r="M400" s="152">
        <f t="shared" si="19"/>
        <v>1.674</v>
      </c>
      <c r="N400" s="161"/>
    </row>
    <row r="401" ht="15.75" spans="1:14">
      <c r="A401" s="3">
        <v>4</v>
      </c>
      <c r="B401" s="7" t="s">
        <v>509</v>
      </c>
      <c r="C401" s="150"/>
      <c r="D401" s="150"/>
      <c r="E401" s="8"/>
      <c r="F401" s="151" t="s">
        <v>74</v>
      </c>
      <c r="G401" s="152">
        <v>3</v>
      </c>
      <c r="H401" s="152">
        <v>15</v>
      </c>
      <c r="I401" s="152">
        <v>3</v>
      </c>
      <c r="J401" s="3">
        <f t="shared" si="18"/>
        <v>21</v>
      </c>
      <c r="K401" s="3">
        <v>0.9</v>
      </c>
      <c r="L401" s="152">
        <v>600</v>
      </c>
      <c r="M401" s="152">
        <f t="shared" si="19"/>
        <v>1.134</v>
      </c>
      <c r="N401" s="161"/>
    </row>
    <row r="402" ht="15.75" spans="1:14">
      <c r="A402" s="3">
        <v>5</v>
      </c>
      <c r="B402" s="7" t="s">
        <v>514</v>
      </c>
      <c r="C402" s="150"/>
      <c r="D402" s="150"/>
      <c r="E402" s="8"/>
      <c r="F402" s="151" t="s">
        <v>74</v>
      </c>
      <c r="G402" s="152">
        <v>15</v>
      </c>
      <c r="H402" s="152">
        <v>289</v>
      </c>
      <c r="I402" s="152">
        <v>15</v>
      </c>
      <c r="J402" s="3">
        <f t="shared" si="18"/>
        <v>319</v>
      </c>
      <c r="K402" s="3">
        <v>1</v>
      </c>
      <c r="L402" s="152">
        <v>600</v>
      </c>
      <c r="M402" s="152">
        <f t="shared" si="19"/>
        <v>19.14</v>
      </c>
      <c r="N402" s="161"/>
    </row>
    <row r="403" ht="15.75" spans="1:14">
      <c r="A403" s="160" t="s">
        <v>515</v>
      </c>
      <c r="B403" s="160"/>
      <c r="C403" s="160"/>
      <c r="D403" s="160"/>
      <c r="E403" s="160"/>
      <c r="F403" s="160"/>
      <c r="G403" s="160"/>
      <c r="H403" s="160"/>
      <c r="I403" s="160"/>
      <c r="J403" s="160"/>
      <c r="K403" s="160"/>
      <c r="L403" s="160"/>
      <c r="M403" s="154">
        <f>ROUND(SUM(M398:M402),2)</f>
        <v>24.76</v>
      </c>
      <c r="N403" s="161"/>
    </row>
    <row r="404" ht="15.75" spans="1:14">
      <c r="A404" s="159" t="s">
        <v>5</v>
      </c>
      <c r="B404" s="159"/>
      <c r="C404" s="159"/>
      <c r="D404" s="159"/>
      <c r="E404" s="159"/>
      <c r="F404" s="159"/>
      <c r="G404" s="159"/>
      <c r="H404" s="159"/>
      <c r="I404" s="159"/>
      <c r="J404" s="159"/>
      <c r="K404" s="159"/>
      <c r="L404" s="159"/>
      <c r="M404" s="155">
        <f>SUM(M155,M243,M286,M340,M369,M384,M396,M403)</f>
        <v>652.864</v>
      </c>
      <c r="N404" s="158"/>
    </row>
  </sheetData>
  <mergeCells count="470">
    <mergeCell ref="G1:J1"/>
    <mergeCell ref="B3:M3"/>
    <mergeCell ref="D4:E4"/>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D28:E28"/>
    <mergeCell ref="D29:E29"/>
    <mergeCell ref="D30:E30"/>
    <mergeCell ref="D31:E31"/>
    <mergeCell ref="D32:E32"/>
    <mergeCell ref="D33:E33"/>
    <mergeCell ref="C34:E34"/>
    <mergeCell ref="D35:E35"/>
    <mergeCell ref="D36:E36"/>
    <mergeCell ref="D37:E37"/>
    <mergeCell ref="D38:E38"/>
    <mergeCell ref="D39:E39"/>
    <mergeCell ref="D42:E42"/>
    <mergeCell ref="D43:E43"/>
    <mergeCell ref="D44:E44"/>
    <mergeCell ref="D45:E45"/>
    <mergeCell ref="D46:E46"/>
    <mergeCell ref="D47:E47"/>
    <mergeCell ref="D48:E48"/>
    <mergeCell ref="D49:E49"/>
    <mergeCell ref="D50:E50"/>
    <mergeCell ref="D51:E51"/>
    <mergeCell ref="D52:E52"/>
    <mergeCell ref="D53:E53"/>
    <mergeCell ref="D54:E54"/>
    <mergeCell ref="D55:E55"/>
    <mergeCell ref="D56:E56"/>
    <mergeCell ref="D57:E57"/>
    <mergeCell ref="D58:E58"/>
    <mergeCell ref="D59:E59"/>
    <mergeCell ref="D60:E60"/>
    <mergeCell ref="D61:E61"/>
    <mergeCell ref="D62:E62"/>
    <mergeCell ref="D63:E63"/>
    <mergeCell ref="D64:E64"/>
    <mergeCell ref="D65:E65"/>
    <mergeCell ref="C66:E66"/>
    <mergeCell ref="D67:E67"/>
    <mergeCell ref="D68:E68"/>
    <mergeCell ref="D69:E69"/>
    <mergeCell ref="D70:E70"/>
    <mergeCell ref="D71:E71"/>
    <mergeCell ref="D72:E72"/>
    <mergeCell ref="D73:E73"/>
    <mergeCell ref="D74:E74"/>
    <mergeCell ref="D75:E75"/>
    <mergeCell ref="D76:E76"/>
    <mergeCell ref="C77:E77"/>
    <mergeCell ref="D78:E78"/>
    <mergeCell ref="D79:E79"/>
    <mergeCell ref="D80:E80"/>
    <mergeCell ref="D81:E81"/>
    <mergeCell ref="D82:E82"/>
    <mergeCell ref="D83:E83"/>
    <mergeCell ref="D84:E84"/>
    <mergeCell ref="D85:E85"/>
    <mergeCell ref="D86:E86"/>
    <mergeCell ref="D87:E87"/>
    <mergeCell ref="D88:E88"/>
    <mergeCell ref="D89:E89"/>
    <mergeCell ref="D90:E90"/>
    <mergeCell ref="D91:E91"/>
    <mergeCell ref="D92:E92"/>
    <mergeCell ref="D93:E93"/>
    <mergeCell ref="D94:E94"/>
    <mergeCell ref="D95:E95"/>
    <mergeCell ref="D96:E96"/>
    <mergeCell ref="D97:E97"/>
    <mergeCell ref="D98:E98"/>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3:E113"/>
    <mergeCell ref="D114:E114"/>
    <mergeCell ref="D115:E115"/>
    <mergeCell ref="D116:E116"/>
    <mergeCell ref="D117:E117"/>
    <mergeCell ref="D118:E118"/>
    <mergeCell ref="D135:E135"/>
    <mergeCell ref="D136:E136"/>
    <mergeCell ref="D137:E137"/>
    <mergeCell ref="D138:E138"/>
    <mergeCell ref="D139:E139"/>
    <mergeCell ref="D142:E142"/>
    <mergeCell ref="D143:E143"/>
    <mergeCell ref="D144:E144"/>
    <mergeCell ref="D145:E145"/>
    <mergeCell ref="D146:E146"/>
    <mergeCell ref="D147:E147"/>
    <mergeCell ref="D148:E148"/>
    <mergeCell ref="D149:E149"/>
    <mergeCell ref="D150:E150"/>
    <mergeCell ref="D151:E151"/>
    <mergeCell ref="D152:E152"/>
    <mergeCell ref="D153:E153"/>
    <mergeCell ref="D154:E154"/>
    <mergeCell ref="A155:L155"/>
    <mergeCell ref="B156:M156"/>
    <mergeCell ref="D157:E157"/>
    <mergeCell ref="D158:E158"/>
    <mergeCell ref="D159:E159"/>
    <mergeCell ref="D160:E160"/>
    <mergeCell ref="D161:E161"/>
    <mergeCell ref="D162:E162"/>
    <mergeCell ref="D163:E163"/>
    <mergeCell ref="D164:E164"/>
    <mergeCell ref="D165:E165"/>
    <mergeCell ref="D166:E166"/>
    <mergeCell ref="D167:E167"/>
    <mergeCell ref="D168:E168"/>
    <mergeCell ref="D169:E169"/>
    <mergeCell ref="D170:E170"/>
    <mergeCell ref="D171:E171"/>
    <mergeCell ref="D172:E172"/>
    <mergeCell ref="C173:E173"/>
    <mergeCell ref="D174:E174"/>
    <mergeCell ref="D175:E175"/>
    <mergeCell ref="D176:E176"/>
    <mergeCell ref="D177:E177"/>
    <mergeCell ref="D178:E178"/>
    <mergeCell ref="D179:E179"/>
    <mergeCell ref="D180:E180"/>
    <mergeCell ref="D181:E181"/>
    <mergeCell ref="C182:E182"/>
    <mergeCell ref="C183:E183"/>
    <mergeCell ref="C184:E184"/>
    <mergeCell ref="D185:E185"/>
    <mergeCell ref="D186:E186"/>
    <mergeCell ref="D187:E187"/>
    <mergeCell ref="D188:E188"/>
    <mergeCell ref="D189:E189"/>
    <mergeCell ref="D190:E190"/>
    <mergeCell ref="D191:E191"/>
    <mergeCell ref="D192:E192"/>
    <mergeCell ref="D193:E193"/>
    <mergeCell ref="D194:E194"/>
    <mergeCell ref="D195:E195"/>
    <mergeCell ref="C196:E196"/>
    <mergeCell ref="C197:E197"/>
    <mergeCell ref="C198:E198"/>
    <mergeCell ref="D199:E199"/>
    <mergeCell ref="D200:E200"/>
    <mergeCell ref="D201:E201"/>
    <mergeCell ref="D202:E202"/>
    <mergeCell ref="D203:E203"/>
    <mergeCell ref="D204:E204"/>
    <mergeCell ref="D205:E205"/>
    <mergeCell ref="D206:E206"/>
    <mergeCell ref="D207:E207"/>
    <mergeCell ref="D208:E208"/>
    <mergeCell ref="D209:E209"/>
    <mergeCell ref="D210:E210"/>
    <mergeCell ref="D211:E211"/>
    <mergeCell ref="D212:E212"/>
    <mergeCell ref="D213:E213"/>
    <mergeCell ref="D214:E214"/>
    <mergeCell ref="D215:E215"/>
    <mergeCell ref="D216:E216"/>
    <mergeCell ref="D217:E217"/>
    <mergeCell ref="D218:E218"/>
    <mergeCell ref="D219:E219"/>
    <mergeCell ref="D220:E220"/>
    <mergeCell ref="D221:E221"/>
    <mergeCell ref="D222:E222"/>
    <mergeCell ref="C223:E223"/>
    <mergeCell ref="C224:E224"/>
    <mergeCell ref="D225:E225"/>
    <mergeCell ref="D226:E226"/>
    <mergeCell ref="D227:E227"/>
    <mergeCell ref="D228:E228"/>
    <mergeCell ref="D233:E233"/>
    <mergeCell ref="D234:E234"/>
    <mergeCell ref="D235:E235"/>
    <mergeCell ref="C236:E236"/>
    <mergeCell ref="C237:E237"/>
    <mergeCell ref="C238:E238"/>
    <mergeCell ref="C239:E239"/>
    <mergeCell ref="C240:E240"/>
    <mergeCell ref="C241:E241"/>
    <mergeCell ref="C242:E242"/>
    <mergeCell ref="A243:L243"/>
    <mergeCell ref="B244:M244"/>
    <mergeCell ref="C245:E245"/>
    <mergeCell ref="C246:E246"/>
    <mergeCell ref="C247:E247"/>
    <mergeCell ref="C248:E248"/>
    <mergeCell ref="C249:E249"/>
    <mergeCell ref="C250:E250"/>
    <mergeCell ref="D251:E251"/>
    <mergeCell ref="D252:E252"/>
    <mergeCell ref="D253:E253"/>
    <mergeCell ref="D254:E254"/>
    <mergeCell ref="D255:E255"/>
    <mergeCell ref="D256:E256"/>
    <mergeCell ref="D257:E257"/>
    <mergeCell ref="D258:E258"/>
    <mergeCell ref="D259:E259"/>
    <mergeCell ref="D260:E260"/>
    <mergeCell ref="D261:E261"/>
    <mergeCell ref="D262:E262"/>
    <mergeCell ref="D263:E263"/>
    <mergeCell ref="D264:E264"/>
    <mergeCell ref="C265:E265"/>
    <mergeCell ref="C266:E266"/>
    <mergeCell ref="C267:E267"/>
    <mergeCell ref="C268:E268"/>
    <mergeCell ref="C269:E269"/>
    <mergeCell ref="C270:E270"/>
    <mergeCell ref="C271:E271"/>
    <mergeCell ref="D272:E272"/>
    <mergeCell ref="D273:E273"/>
    <mergeCell ref="D274:E274"/>
    <mergeCell ref="C275:E275"/>
    <mergeCell ref="C276:E276"/>
    <mergeCell ref="C277:E277"/>
    <mergeCell ref="C278:E278"/>
    <mergeCell ref="C279:E279"/>
    <mergeCell ref="C280:E280"/>
    <mergeCell ref="B281:E281"/>
    <mergeCell ref="B282:E282"/>
    <mergeCell ref="B283:E283"/>
    <mergeCell ref="B284:E284"/>
    <mergeCell ref="B285:E285"/>
    <mergeCell ref="A286:L286"/>
    <mergeCell ref="B287:M287"/>
    <mergeCell ref="B288:E288"/>
    <mergeCell ref="B289:E289"/>
    <mergeCell ref="B290:E290"/>
    <mergeCell ref="B291:E291"/>
    <mergeCell ref="B292:E292"/>
    <mergeCell ref="B293:E293"/>
    <mergeCell ref="B294:E294"/>
    <mergeCell ref="B295:E295"/>
    <mergeCell ref="B296:E296"/>
    <mergeCell ref="B297:E297"/>
    <mergeCell ref="B298:E298"/>
    <mergeCell ref="B299:E299"/>
    <mergeCell ref="B300:E300"/>
    <mergeCell ref="B301:E301"/>
    <mergeCell ref="B302:E302"/>
    <mergeCell ref="B303:E303"/>
    <mergeCell ref="B304:E304"/>
    <mergeCell ref="B305:E305"/>
    <mergeCell ref="B306:E306"/>
    <mergeCell ref="B307:E307"/>
    <mergeCell ref="B308:E308"/>
    <mergeCell ref="B309:E309"/>
    <mergeCell ref="D310:E310"/>
    <mergeCell ref="D311:E311"/>
    <mergeCell ref="D312:E312"/>
    <mergeCell ref="D313:E313"/>
    <mergeCell ref="D314:E314"/>
    <mergeCell ref="D315:E315"/>
    <mergeCell ref="D316:E316"/>
    <mergeCell ref="D317:E317"/>
    <mergeCell ref="D318:E318"/>
    <mergeCell ref="D319:E319"/>
    <mergeCell ref="D320:E320"/>
    <mergeCell ref="D321:E321"/>
    <mergeCell ref="C322:E322"/>
    <mergeCell ref="C323:E323"/>
    <mergeCell ref="C324:E324"/>
    <mergeCell ref="C325:E325"/>
    <mergeCell ref="C326:E326"/>
    <mergeCell ref="C327:E327"/>
    <mergeCell ref="C328:E328"/>
    <mergeCell ref="C329:E329"/>
    <mergeCell ref="C330:E330"/>
    <mergeCell ref="C331:E331"/>
    <mergeCell ref="C332:E332"/>
    <mergeCell ref="C333:E333"/>
    <mergeCell ref="C334:E334"/>
    <mergeCell ref="C335:E335"/>
    <mergeCell ref="C336:E336"/>
    <mergeCell ref="C337:E337"/>
    <mergeCell ref="C338:E338"/>
    <mergeCell ref="C339:E339"/>
    <mergeCell ref="A340:L340"/>
    <mergeCell ref="B341:M341"/>
    <mergeCell ref="C342:E342"/>
    <mergeCell ref="C343:E343"/>
    <mergeCell ref="C344:E344"/>
    <mergeCell ref="C345:E345"/>
    <mergeCell ref="C346:E346"/>
    <mergeCell ref="C347:E347"/>
    <mergeCell ref="C348:E348"/>
    <mergeCell ref="C349:E349"/>
    <mergeCell ref="C350:E350"/>
    <mergeCell ref="C351:E351"/>
    <mergeCell ref="C352:E352"/>
    <mergeCell ref="C353:E353"/>
    <mergeCell ref="C354:E354"/>
    <mergeCell ref="C355:E355"/>
    <mergeCell ref="C356:E356"/>
    <mergeCell ref="C357:E357"/>
    <mergeCell ref="C358:E358"/>
    <mergeCell ref="C359:E359"/>
    <mergeCell ref="C360:E360"/>
    <mergeCell ref="C361:E361"/>
    <mergeCell ref="C362:E362"/>
    <mergeCell ref="C363:E363"/>
    <mergeCell ref="C364:E364"/>
    <mergeCell ref="C365:E365"/>
    <mergeCell ref="C366:E366"/>
    <mergeCell ref="C367:E367"/>
    <mergeCell ref="C368:E368"/>
    <mergeCell ref="A369:L369"/>
    <mergeCell ref="B370:M370"/>
    <mergeCell ref="C371:E371"/>
    <mergeCell ref="C372:E372"/>
    <mergeCell ref="C373:E373"/>
    <mergeCell ref="C374:E374"/>
    <mergeCell ref="C375:E375"/>
    <mergeCell ref="C376:E376"/>
    <mergeCell ref="C377:E377"/>
    <mergeCell ref="C378:E378"/>
    <mergeCell ref="C379:E379"/>
    <mergeCell ref="C380:E380"/>
    <mergeCell ref="C381:E381"/>
    <mergeCell ref="C382:E382"/>
    <mergeCell ref="C383:E383"/>
    <mergeCell ref="A384:L384"/>
    <mergeCell ref="B385:M385"/>
    <mergeCell ref="B386:E386"/>
    <mergeCell ref="B387:E387"/>
    <mergeCell ref="B388:E388"/>
    <mergeCell ref="B389:E389"/>
    <mergeCell ref="C390:E390"/>
    <mergeCell ref="C391:E391"/>
    <mergeCell ref="C392:E392"/>
    <mergeCell ref="C393:E393"/>
    <mergeCell ref="B394:E394"/>
    <mergeCell ref="B395:E395"/>
    <mergeCell ref="A396:L396"/>
    <mergeCell ref="B397:M397"/>
    <mergeCell ref="B398:E398"/>
    <mergeCell ref="B399:E399"/>
    <mergeCell ref="B400:E400"/>
    <mergeCell ref="B401:E401"/>
    <mergeCell ref="B402:E402"/>
    <mergeCell ref="A403:L403"/>
    <mergeCell ref="A404:L404"/>
    <mergeCell ref="A1:A2"/>
    <mergeCell ref="B1:B2"/>
    <mergeCell ref="B4:B34"/>
    <mergeCell ref="B35:B58"/>
    <mergeCell ref="B59:B66"/>
    <mergeCell ref="B67:B77"/>
    <mergeCell ref="B78:B104"/>
    <mergeCell ref="B105:B144"/>
    <mergeCell ref="B157:B172"/>
    <mergeCell ref="B173:B184"/>
    <mergeCell ref="B185:B198"/>
    <mergeCell ref="B199:B222"/>
    <mergeCell ref="B223:B237"/>
    <mergeCell ref="B238:B242"/>
    <mergeCell ref="B245:B264"/>
    <mergeCell ref="B265:B274"/>
    <mergeCell ref="B275:B276"/>
    <mergeCell ref="B277:B278"/>
    <mergeCell ref="B279:B280"/>
    <mergeCell ref="B310:B329"/>
    <mergeCell ref="B330:B332"/>
    <mergeCell ref="B333:B336"/>
    <mergeCell ref="B337:B339"/>
    <mergeCell ref="B342:B346"/>
    <mergeCell ref="B347:B352"/>
    <mergeCell ref="B353:B356"/>
    <mergeCell ref="B357:B361"/>
    <mergeCell ref="B362:B365"/>
    <mergeCell ref="B366:B368"/>
    <mergeCell ref="B371:B373"/>
    <mergeCell ref="B374:B377"/>
    <mergeCell ref="B378:B379"/>
    <mergeCell ref="B380:B383"/>
    <mergeCell ref="B390:B393"/>
    <mergeCell ref="C4:C15"/>
    <mergeCell ref="C16:C19"/>
    <mergeCell ref="C20:C22"/>
    <mergeCell ref="C23:C27"/>
    <mergeCell ref="C28:C33"/>
    <mergeCell ref="C35:C39"/>
    <mergeCell ref="C40:C49"/>
    <mergeCell ref="C50:C53"/>
    <mergeCell ref="C54:C55"/>
    <mergeCell ref="C56:C58"/>
    <mergeCell ref="C59:C62"/>
    <mergeCell ref="C63:C65"/>
    <mergeCell ref="C67:C70"/>
    <mergeCell ref="C71:C72"/>
    <mergeCell ref="C73:C76"/>
    <mergeCell ref="C78:C83"/>
    <mergeCell ref="C84:C91"/>
    <mergeCell ref="C92:C96"/>
    <mergeCell ref="C97:C100"/>
    <mergeCell ref="C101:C104"/>
    <mergeCell ref="C105:C109"/>
    <mergeCell ref="C110:C117"/>
    <mergeCell ref="C118:C130"/>
    <mergeCell ref="C131:C144"/>
    <mergeCell ref="C157:C159"/>
    <mergeCell ref="C160:C162"/>
    <mergeCell ref="C163:C167"/>
    <mergeCell ref="C168:C169"/>
    <mergeCell ref="C170:C172"/>
    <mergeCell ref="C174:C181"/>
    <mergeCell ref="C185:C190"/>
    <mergeCell ref="C191:C195"/>
    <mergeCell ref="C199:C206"/>
    <mergeCell ref="C207:C211"/>
    <mergeCell ref="C212:C216"/>
    <mergeCell ref="C217:C219"/>
    <mergeCell ref="C220:C222"/>
    <mergeCell ref="C225:C227"/>
    <mergeCell ref="C228:C235"/>
    <mergeCell ref="C251:C264"/>
    <mergeCell ref="C272:C274"/>
    <mergeCell ref="C310:C314"/>
    <mergeCell ref="C315:C321"/>
    <mergeCell ref="D40:D41"/>
    <mergeCell ref="D119:D121"/>
    <mergeCell ref="D122:D130"/>
    <mergeCell ref="D131:D134"/>
    <mergeCell ref="D140:D141"/>
    <mergeCell ref="D229:D232"/>
    <mergeCell ref="F1:F2"/>
    <mergeCell ref="K1:K2"/>
    <mergeCell ref="L1:L2"/>
    <mergeCell ref="M1:M2"/>
    <mergeCell ref="N1:N2"/>
    <mergeCell ref="C1:E2"/>
    <mergeCell ref="B150:C154"/>
    <mergeCell ref="B145:C14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C21" sqref="C21"/>
    </sheetView>
  </sheetViews>
  <sheetFormatPr defaultColWidth="50.1083333333333" defaultRowHeight="14.25"/>
  <cols>
    <col min="1" max="1" width="6" customWidth="1"/>
    <col min="2" max="2" width="17.775" customWidth="1"/>
    <col min="3" max="3" width="29.6666666666667" customWidth="1"/>
    <col min="4" max="5" width="50.1083333333333" hidden="1" customWidth="1"/>
    <col min="6" max="6" width="6" customWidth="1"/>
    <col min="7" max="9" width="10.4416666666667" customWidth="1"/>
    <col min="10" max="11" width="6" customWidth="1"/>
    <col min="12" max="12" width="8.225" customWidth="1"/>
    <col min="13" max="13" width="10.4416666666667" customWidth="1"/>
    <col min="14" max="14" width="6" customWidth="1"/>
  </cols>
  <sheetData>
    <row r="1" spans="1:14">
      <c r="A1" s="147" t="s">
        <v>1</v>
      </c>
      <c r="B1" s="147" t="s">
        <v>59</v>
      </c>
      <c r="C1" s="147" t="s">
        <v>60</v>
      </c>
      <c r="D1" s="147"/>
      <c r="E1" s="147"/>
      <c r="F1" s="147" t="s">
        <v>61</v>
      </c>
      <c r="G1" s="147" t="s">
        <v>62</v>
      </c>
      <c r="H1" s="147"/>
      <c r="I1" s="147"/>
      <c r="J1" s="147"/>
      <c r="K1" s="147" t="s">
        <v>516</v>
      </c>
      <c r="L1" s="147" t="s">
        <v>517</v>
      </c>
      <c r="M1" s="147" t="s">
        <v>518</v>
      </c>
      <c r="N1" s="58" t="s">
        <v>4</v>
      </c>
    </row>
    <row r="2" spans="1:14">
      <c r="A2" s="147"/>
      <c r="B2" s="147"/>
      <c r="C2" s="147"/>
      <c r="D2" s="147"/>
      <c r="E2" s="147"/>
      <c r="F2" s="147"/>
      <c r="G2" s="147" t="s">
        <v>66</v>
      </c>
      <c r="H2" s="147" t="s">
        <v>67</v>
      </c>
      <c r="I2" s="147" t="s">
        <v>68</v>
      </c>
      <c r="J2" s="147" t="s">
        <v>69</v>
      </c>
      <c r="K2" s="147" t="s">
        <v>519</v>
      </c>
      <c r="L2" s="147" t="s">
        <v>520</v>
      </c>
      <c r="M2" s="147" t="s">
        <v>521</v>
      </c>
      <c r="N2" s="58"/>
    </row>
    <row r="3" ht="15.75" spans="1:14">
      <c r="A3" s="148" t="s">
        <v>6</v>
      </c>
      <c r="B3" s="149" t="s">
        <v>28</v>
      </c>
      <c r="C3" s="149"/>
      <c r="D3" s="149"/>
      <c r="E3" s="149"/>
      <c r="F3" s="149"/>
      <c r="G3" s="149"/>
      <c r="H3" s="149"/>
      <c r="I3" s="149"/>
      <c r="J3" s="149"/>
      <c r="K3" s="149"/>
      <c r="L3" s="149"/>
      <c r="M3" s="149"/>
      <c r="N3" s="153"/>
    </row>
    <row r="4" ht="15.75" spans="1:14">
      <c r="A4" s="3">
        <v>1</v>
      </c>
      <c r="B4" s="17" t="s">
        <v>484</v>
      </c>
      <c r="C4" s="7" t="s">
        <v>485</v>
      </c>
      <c r="D4" s="150"/>
      <c r="E4" s="8"/>
      <c r="F4" s="151" t="s">
        <v>74</v>
      </c>
      <c r="G4" s="152">
        <v>3</v>
      </c>
      <c r="H4" s="152">
        <v>15</v>
      </c>
      <c r="I4" s="152">
        <v>3</v>
      </c>
      <c r="J4" s="3">
        <f>SUM(G4:I4)</f>
        <v>21</v>
      </c>
      <c r="K4" s="152">
        <v>1</v>
      </c>
      <c r="L4" s="152">
        <v>600</v>
      </c>
      <c r="M4" s="152">
        <f>L4*J4*K4/10000</f>
        <v>1.26</v>
      </c>
      <c r="N4" s="153"/>
    </row>
    <row r="5" ht="15.75" spans="1:14">
      <c r="A5" s="3">
        <v>2</v>
      </c>
      <c r="B5" s="18"/>
      <c r="C5" s="7" t="s">
        <v>486</v>
      </c>
      <c r="D5" s="150" t="s">
        <v>75</v>
      </c>
      <c r="E5" s="8"/>
      <c r="F5" s="151" t="s">
        <v>74</v>
      </c>
      <c r="G5" s="152">
        <v>3</v>
      </c>
      <c r="H5" s="152">
        <v>15</v>
      </c>
      <c r="I5" s="152">
        <v>3</v>
      </c>
      <c r="J5" s="3">
        <f t="shared" ref="J5:J16" si="0">SUM(G5:I5)</f>
        <v>21</v>
      </c>
      <c r="K5" s="3">
        <v>1</v>
      </c>
      <c r="L5" s="152">
        <v>600</v>
      </c>
      <c r="M5" s="152">
        <f t="shared" ref="M5:M16" si="1">L5*J5*K5/10000</f>
        <v>1.26</v>
      </c>
      <c r="N5" s="153"/>
    </row>
    <row r="6" ht="15.75" spans="1:14">
      <c r="A6" s="3">
        <v>3</v>
      </c>
      <c r="B6" s="19"/>
      <c r="C6" s="7" t="s">
        <v>487</v>
      </c>
      <c r="D6" s="150" t="s">
        <v>522</v>
      </c>
      <c r="E6" s="8"/>
      <c r="F6" s="151" t="s">
        <v>74</v>
      </c>
      <c r="G6" s="152">
        <v>3</v>
      </c>
      <c r="H6" s="152">
        <v>15</v>
      </c>
      <c r="I6" s="152">
        <v>3</v>
      </c>
      <c r="J6" s="3">
        <f t="shared" si="0"/>
        <v>21</v>
      </c>
      <c r="K6" s="3">
        <v>1</v>
      </c>
      <c r="L6" s="152">
        <v>600</v>
      </c>
      <c r="M6" s="152">
        <f t="shared" si="1"/>
        <v>1.26</v>
      </c>
      <c r="N6" s="153"/>
    </row>
    <row r="7" ht="15.75" spans="1:14">
      <c r="A7" s="3">
        <v>4</v>
      </c>
      <c r="B7" s="17" t="s">
        <v>488</v>
      </c>
      <c r="C7" s="7" t="s">
        <v>489</v>
      </c>
      <c r="D7" s="150" t="s">
        <v>77</v>
      </c>
      <c r="E7" s="8"/>
      <c r="F7" s="151" t="s">
        <v>74</v>
      </c>
      <c r="G7" s="152">
        <v>3</v>
      </c>
      <c r="H7" s="152">
        <v>15</v>
      </c>
      <c r="I7" s="152">
        <v>3</v>
      </c>
      <c r="J7" s="3">
        <f t="shared" si="0"/>
        <v>21</v>
      </c>
      <c r="K7" s="3">
        <v>1</v>
      </c>
      <c r="L7" s="152">
        <v>600</v>
      </c>
      <c r="M7" s="152">
        <f t="shared" si="1"/>
        <v>1.26</v>
      </c>
      <c r="N7" s="153"/>
    </row>
    <row r="8" ht="15.75" spans="1:14">
      <c r="A8" s="3">
        <v>5</v>
      </c>
      <c r="B8" s="18"/>
      <c r="C8" s="7" t="s">
        <v>490</v>
      </c>
      <c r="D8" s="150" t="s">
        <v>78</v>
      </c>
      <c r="E8" s="8"/>
      <c r="F8" s="151" t="s">
        <v>74</v>
      </c>
      <c r="G8" s="152">
        <v>3</v>
      </c>
      <c r="H8" s="152">
        <v>15</v>
      </c>
      <c r="I8" s="152">
        <v>3</v>
      </c>
      <c r="J8" s="3">
        <f t="shared" si="0"/>
        <v>21</v>
      </c>
      <c r="K8" s="3">
        <v>1</v>
      </c>
      <c r="L8" s="152">
        <v>600</v>
      </c>
      <c r="M8" s="152">
        <f t="shared" si="1"/>
        <v>1.26</v>
      </c>
      <c r="N8" s="153"/>
    </row>
    <row r="9" ht="15.75" spans="1:14">
      <c r="A9" s="3">
        <v>6</v>
      </c>
      <c r="B9" s="18"/>
      <c r="C9" s="7" t="s">
        <v>491</v>
      </c>
      <c r="D9" s="150" t="s">
        <v>79</v>
      </c>
      <c r="E9" s="8"/>
      <c r="F9" s="151" t="s">
        <v>74</v>
      </c>
      <c r="G9" s="152">
        <v>3</v>
      </c>
      <c r="H9" s="152">
        <v>15</v>
      </c>
      <c r="I9" s="152">
        <v>3</v>
      </c>
      <c r="J9" s="3">
        <f t="shared" si="0"/>
        <v>21</v>
      </c>
      <c r="K9" s="3">
        <v>1</v>
      </c>
      <c r="L9" s="152">
        <v>600</v>
      </c>
      <c r="M9" s="152">
        <f t="shared" si="1"/>
        <v>1.26</v>
      </c>
      <c r="N9" s="153"/>
    </row>
    <row r="10" ht="15.75" spans="1:14">
      <c r="A10" s="3">
        <v>7</v>
      </c>
      <c r="B10" s="19"/>
      <c r="C10" s="7" t="s">
        <v>492</v>
      </c>
      <c r="D10" s="150" t="s">
        <v>80</v>
      </c>
      <c r="E10" s="8"/>
      <c r="F10" s="151" t="s">
        <v>74</v>
      </c>
      <c r="G10" s="152">
        <v>3</v>
      </c>
      <c r="H10" s="152">
        <v>20</v>
      </c>
      <c r="I10" s="152">
        <v>3</v>
      </c>
      <c r="J10" s="3">
        <f t="shared" si="0"/>
        <v>26</v>
      </c>
      <c r="K10" s="3">
        <v>1</v>
      </c>
      <c r="L10" s="152">
        <v>600</v>
      </c>
      <c r="M10" s="152">
        <f t="shared" si="1"/>
        <v>1.56</v>
      </c>
      <c r="N10" s="153"/>
    </row>
    <row r="11" ht="15.75" spans="1:14">
      <c r="A11" s="3">
        <v>8</v>
      </c>
      <c r="B11" s="17" t="s">
        <v>493</v>
      </c>
      <c r="C11" s="7" t="s">
        <v>494</v>
      </c>
      <c r="D11" s="150" t="s">
        <v>81</v>
      </c>
      <c r="E11" s="8"/>
      <c r="F11" s="151" t="s">
        <v>74</v>
      </c>
      <c r="G11" s="152">
        <v>5</v>
      </c>
      <c r="H11" s="152">
        <v>50</v>
      </c>
      <c r="I11" s="152">
        <v>3</v>
      </c>
      <c r="J11" s="3">
        <f t="shared" si="0"/>
        <v>58</v>
      </c>
      <c r="K11" s="3">
        <v>1</v>
      </c>
      <c r="L11" s="152">
        <v>600</v>
      </c>
      <c r="M11" s="152">
        <f t="shared" si="1"/>
        <v>3.48</v>
      </c>
      <c r="N11" s="153"/>
    </row>
    <row r="12" ht="15.75" spans="1:14">
      <c r="A12" s="3">
        <v>9</v>
      </c>
      <c r="B12" s="19"/>
      <c r="C12" s="7" t="s">
        <v>495</v>
      </c>
      <c r="D12" s="150" t="s">
        <v>82</v>
      </c>
      <c r="E12" s="8"/>
      <c r="F12" s="151" t="s">
        <v>74</v>
      </c>
      <c r="G12" s="152">
        <v>5</v>
      </c>
      <c r="H12" s="152">
        <v>50</v>
      </c>
      <c r="I12" s="152">
        <v>3</v>
      </c>
      <c r="J12" s="3">
        <f t="shared" si="0"/>
        <v>58</v>
      </c>
      <c r="K12" s="3">
        <v>1</v>
      </c>
      <c r="L12" s="152">
        <v>600</v>
      </c>
      <c r="M12" s="152">
        <f t="shared" si="1"/>
        <v>3.48</v>
      </c>
      <c r="N12" s="153"/>
    </row>
    <row r="13" ht="15.75" spans="1:14">
      <c r="A13" s="3">
        <v>10</v>
      </c>
      <c r="B13" s="17" t="s">
        <v>89</v>
      </c>
      <c r="C13" s="7" t="s">
        <v>496</v>
      </c>
      <c r="D13" s="150" t="s">
        <v>83</v>
      </c>
      <c r="E13" s="8"/>
      <c r="F13" s="151" t="s">
        <v>74</v>
      </c>
      <c r="G13" s="152">
        <v>3</v>
      </c>
      <c r="H13" s="152">
        <v>15</v>
      </c>
      <c r="I13" s="152">
        <v>3</v>
      </c>
      <c r="J13" s="3">
        <f t="shared" si="0"/>
        <v>21</v>
      </c>
      <c r="K13" s="3">
        <v>0.9</v>
      </c>
      <c r="L13" s="152">
        <v>600</v>
      </c>
      <c r="M13" s="152">
        <f t="shared" si="1"/>
        <v>1.134</v>
      </c>
      <c r="N13" s="153"/>
    </row>
    <row r="14" ht="15.75" spans="1:14">
      <c r="A14" s="3">
        <v>11</v>
      </c>
      <c r="B14" s="18"/>
      <c r="C14" s="7" t="s">
        <v>497</v>
      </c>
      <c r="D14" s="150" t="s">
        <v>84</v>
      </c>
      <c r="E14" s="8"/>
      <c r="F14" s="151" t="s">
        <v>74</v>
      </c>
      <c r="G14" s="152">
        <v>3</v>
      </c>
      <c r="H14" s="152">
        <v>15</v>
      </c>
      <c r="I14" s="152">
        <v>3</v>
      </c>
      <c r="J14" s="3">
        <f t="shared" si="0"/>
        <v>21</v>
      </c>
      <c r="K14" s="3">
        <v>0.9</v>
      </c>
      <c r="L14" s="152">
        <v>600</v>
      </c>
      <c r="M14" s="152">
        <f t="shared" si="1"/>
        <v>1.134</v>
      </c>
      <c r="N14" s="153"/>
    </row>
    <row r="15" ht="15.75" spans="1:14">
      <c r="A15" s="3">
        <v>12</v>
      </c>
      <c r="B15" s="18"/>
      <c r="C15" s="7" t="s">
        <v>498</v>
      </c>
      <c r="D15" s="150" t="s">
        <v>85</v>
      </c>
      <c r="E15" s="8"/>
      <c r="F15" s="151" t="s">
        <v>74</v>
      </c>
      <c r="G15" s="152">
        <v>3</v>
      </c>
      <c r="H15" s="152">
        <v>15</v>
      </c>
      <c r="I15" s="152">
        <v>3</v>
      </c>
      <c r="J15" s="3">
        <f t="shared" si="0"/>
        <v>21</v>
      </c>
      <c r="K15" s="3">
        <v>0.9</v>
      </c>
      <c r="L15" s="152">
        <v>600</v>
      </c>
      <c r="M15" s="152">
        <f t="shared" si="1"/>
        <v>1.134</v>
      </c>
      <c r="N15" s="153"/>
    </row>
    <row r="16" ht="15.75" spans="1:14">
      <c r="A16" s="3">
        <v>13</v>
      </c>
      <c r="B16" s="19"/>
      <c r="C16" s="7" t="s">
        <v>499</v>
      </c>
      <c r="D16" s="150" t="s">
        <v>87</v>
      </c>
      <c r="E16" s="8"/>
      <c r="F16" s="151" t="s">
        <v>74</v>
      </c>
      <c r="G16" s="152">
        <v>3</v>
      </c>
      <c r="H16" s="152">
        <v>15</v>
      </c>
      <c r="I16" s="152">
        <v>3</v>
      </c>
      <c r="J16" s="3">
        <f t="shared" si="0"/>
        <v>21</v>
      </c>
      <c r="K16" s="3">
        <v>0.9</v>
      </c>
      <c r="L16" s="152">
        <v>600</v>
      </c>
      <c r="M16" s="152">
        <f t="shared" si="1"/>
        <v>1.134</v>
      </c>
      <c r="N16" s="153"/>
    </row>
  </sheetData>
  <mergeCells count="24">
    <mergeCell ref="G1:J1"/>
    <mergeCell ref="B3:M3"/>
    <mergeCell ref="C4:E4"/>
    <mergeCell ref="C5:E5"/>
    <mergeCell ref="C6:E6"/>
    <mergeCell ref="C7:E7"/>
    <mergeCell ref="C8:E8"/>
    <mergeCell ref="C9:E9"/>
    <mergeCell ref="C10:E10"/>
    <mergeCell ref="C11:E11"/>
    <mergeCell ref="C12:E12"/>
    <mergeCell ref="C13:E13"/>
    <mergeCell ref="C14:E14"/>
    <mergeCell ref="C15:E15"/>
    <mergeCell ref="C16:E16"/>
    <mergeCell ref="A1:A2"/>
    <mergeCell ref="B1:B2"/>
    <mergeCell ref="B4:B6"/>
    <mergeCell ref="B7:B10"/>
    <mergeCell ref="B11:B12"/>
    <mergeCell ref="B13:B16"/>
    <mergeCell ref="F1:F2"/>
    <mergeCell ref="N1:N2"/>
    <mergeCell ref="C1:E2"/>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1"/>
  <sheetViews>
    <sheetView topLeftCell="A24" workbookViewId="0">
      <selection activeCell="C18" sqref="C18"/>
    </sheetView>
  </sheetViews>
  <sheetFormatPr defaultColWidth="53.3333333333333" defaultRowHeight="15.75"/>
  <cols>
    <col min="1" max="1" width="8.10833333333333" style="54" customWidth="1"/>
    <col min="2" max="2" width="36" style="54" customWidth="1"/>
    <col min="3" max="3" width="31.4416666666667" style="54" customWidth="1"/>
    <col min="4" max="4" width="24.1083333333333" style="54" customWidth="1"/>
    <col min="5" max="5" width="21.5583333333333" style="54" customWidth="1"/>
    <col min="6" max="6" width="11.4416666666667" style="54" customWidth="1"/>
    <col min="7" max="8" width="7.89166666666667" style="54" customWidth="1"/>
    <col min="9" max="9" width="11.4416666666667" style="54" customWidth="1"/>
    <col min="10" max="16384" width="53.3333333333333" style="54"/>
  </cols>
  <sheetData>
    <row r="1" s="43" customFormat="1" ht="14.25" spans="1:9">
      <c r="A1" s="38" t="s">
        <v>1</v>
      </c>
      <c r="B1" s="38" t="s">
        <v>523</v>
      </c>
      <c r="C1" s="38"/>
      <c r="D1" s="58" t="s">
        <v>524</v>
      </c>
      <c r="E1" s="38" t="s">
        <v>525</v>
      </c>
      <c r="F1" s="38" t="s">
        <v>526</v>
      </c>
      <c r="G1" s="38"/>
      <c r="H1" s="38"/>
      <c r="I1" s="38"/>
    </row>
    <row r="2" s="43" customFormat="1" ht="14.25" spans="1:9">
      <c r="A2" s="38"/>
      <c r="B2" s="38"/>
      <c r="C2" s="38"/>
      <c r="D2" s="58"/>
      <c r="E2" s="38"/>
      <c r="F2" s="38" t="s">
        <v>527</v>
      </c>
      <c r="G2" s="38" t="s">
        <v>528</v>
      </c>
      <c r="H2" s="38" t="s">
        <v>529</v>
      </c>
      <c r="I2" s="38" t="s">
        <v>69</v>
      </c>
    </row>
    <row r="3" ht="14.25" spans="1:9">
      <c r="A3" s="142"/>
      <c r="B3" s="53" t="s">
        <v>530</v>
      </c>
      <c r="C3" s="53"/>
      <c r="D3" s="143">
        <f>总表!D3</f>
        <v>4081.0785982</v>
      </c>
      <c r="E3" s="53"/>
      <c r="F3" s="144">
        <f>D3</f>
        <v>4081.0785982</v>
      </c>
      <c r="G3" s="145"/>
      <c r="H3" s="145"/>
      <c r="I3" s="144">
        <f>F3</f>
        <v>4081.0785982</v>
      </c>
    </row>
    <row r="4" ht="14.25" spans="1:9">
      <c r="A4" s="53" t="s">
        <v>6</v>
      </c>
      <c r="B4" s="53" t="s">
        <v>531</v>
      </c>
      <c r="C4" s="53"/>
      <c r="D4" s="137">
        <f>总表!D4</f>
        <v>3622.799</v>
      </c>
      <c r="E4" s="53"/>
      <c r="F4" s="137">
        <f>D4</f>
        <v>3622.799</v>
      </c>
      <c r="G4" s="53"/>
      <c r="H4" s="53"/>
      <c r="I4" s="137">
        <f>F4</f>
        <v>3622.799</v>
      </c>
    </row>
    <row r="5" ht="14.25" spans="1:9">
      <c r="A5" s="47">
        <f>总表!A5</f>
        <v>1</v>
      </c>
      <c r="B5" s="47" t="str">
        <f>总表!B5</f>
        <v>安全风险防控平台</v>
      </c>
      <c r="C5" s="41" t="str">
        <f>总表!C5</f>
        <v>园区侧</v>
      </c>
      <c r="D5" s="81">
        <f>总表!D5</f>
        <v>270</v>
      </c>
      <c r="E5" s="47" t="s">
        <v>532</v>
      </c>
      <c r="F5" s="81">
        <f t="shared" ref="F5:F41" si="0">D5</f>
        <v>270</v>
      </c>
      <c r="G5" s="53"/>
      <c r="H5" s="53"/>
      <c r="I5" s="81">
        <f t="shared" ref="I5:I41" si="1">F5</f>
        <v>270</v>
      </c>
    </row>
    <row r="6" ht="14.25" spans="1:9">
      <c r="A6" s="47">
        <f>总表!A6</f>
        <v>2</v>
      </c>
      <c r="B6" s="47"/>
      <c r="C6" s="41" t="str">
        <f>总表!C6</f>
        <v>企业侧</v>
      </c>
      <c r="D6" s="81">
        <f>总表!D6</f>
        <v>140</v>
      </c>
      <c r="E6" s="47" t="s">
        <v>533</v>
      </c>
      <c r="F6" s="81">
        <f t="shared" si="0"/>
        <v>140</v>
      </c>
      <c r="G6" s="53"/>
      <c r="H6" s="53"/>
      <c r="I6" s="81">
        <f t="shared" si="1"/>
        <v>140</v>
      </c>
    </row>
    <row r="7" ht="14.25" spans="1:9">
      <c r="A7" s="47">
        <f>总表!A7</f>
        <v>3</v>
      </c>
      <c r="B7" s="47"/>
      <c r="C7" s="41" t="str">
        <f>总表!C7</f>
        <v>移动端应用</v>
      </c>
      <c r="D7" s="81">
        <f>总表!D7</f>
        <v>40</v>
      </c>
      <c r="E7" s="47" t="s">
        <v>533</v>
      </c>
      <c r="F7" s="81">
        <f t="shared" si="0"/>
        <v>40</v>
      </c>
      <c r="G7" s="47"/>
      <c r="H7" s="47"/>
      <c r="I7" s="81">
        <f t="shared" si="1"/>
        <v>40</v>
      </c>
    </row>
    <row r="8" ht="14.25" spans="1:9">
      <c r="A8" s="47">
        <f>总表!A8</f>
        <v>4</v>
      </c>
      <c r="B8" s="47"/>
      <c r="C8" s="41" t="str">
        <f>总表!C8</f>
        <v>应用支撑</v>
      </c>
      <c r="D8" s="81">
        <f>总表!D8</f>
        <v>70</v>
      </c>
      <c r="E8" s="47" t="s">
        <v>533</v>
      </c>
      <c r="F8" s="81">
        <f t="shared" si="0"/>
        <v>70</v>
      </c>
      <c r="G8" s="47"/>
      <c r="H8" s="47"/>
      <c r="I8" s="81">
        <f t="shared" si="1"/>
        <v>70</v>
      </c>
    </row>
    <row r="9" ht="14.25" spans="1:9">
      <c r="A9" s="47">
        <f>总表!A9</f>
        <v>5</v>
      </c>
      <c r="B9" s="47"/>
      <c r="C9" s="41" t="str">
        <f>总表!C9</f>
        <v>园区一张图</v>
      </c>
      <c r="D9" s="81">
        <f>总表!D9</f>
        <v>80</v>
      </c>
      <c r="E9" s="47" t="s">
        <v>533</v>
      </c>
      <c r="F9" s="81">
        <f t="shared" si="0"/>
        <v>80</v>
      </c>
      <c r="G9" s="47"/>
      <c r="H9" s="47"/>
      <c r="I9" s="81">
        <f t="shared" si="1"/>
        <v>80</v>
      </c>
    </row>
    <row r="10" ht="14.25" spans="1:9">
      <c r="A10" s="47">
        <f>总表!A10</f>
        <v>6</v>
      </c>
      <c r="B10" s="47" t="str">
        <f>总表!B10</f>
        <v>标准规范编制</v>
      </c>
      <c r="C10" s="47"/>
      <c r="D10" s="81">
        <f>总表!D10</f>
        <v>30</v>
      </c>
      <c r="E10" s="47" t="s">
        <v>533</v>
      </c>
      <c r="F10" s="81">
        <f t="shared" si="0"/>
        <v>30</v>
      </c>
      <c r="G10" s="47"/>
      <c r="H10" s="47"/>
      <c r="I10" s="81">
        <f t="shared" si="1"/>
        <v>30</v>
      </c>
    </row>
    <row r="11" ht="14.25" spans="1:9">
      <c r="A11" s="47">
        <f>总表!A11</f>
        <v>7</v>
      </c>
      <c r="B11" s="47" t="str">
        <f>总表!B11</f>
        <v>基础设施</v>
      </c>
      <c r="C11" s="41" t="str">
        <f>总表!C11</f>
        <v>基础硬件设施</v>
      </c>
      <c r="D11" s="81">
        <f>总表!D11</f>
        <v>41.87</v>
      </c>
      <c r="E11" s="47" t="s">
        <v>532</v>
      </c>
      <c r="F11" s="81">
        <f t="shared" si="0"/>
        <v>41.87</v>
      </c>
      <c r="G11" s="47"/>
      <c r="H11" s="47"/>
      <c r="I11" s="81">
        <f t="shared" si="1"/>
        <v>41.87</v>
      </c>
    </row>
    <row r="12" ht="14.25" spans="1:9">
      <c r="A12" s="47">
        <f>总表!A12</f>
        <v>8</v>
      </c>
      <c r="B12" s="47"/>
      <c r="C12" s="41" t="str">
        <f>总表!C12</f>
        <v>GIS地理信息平台</v>
      </c>
      <c r="D12" s="81">
        <f>总表!D12</f>
        <v>210</v>
      </c>
      <c r="E12" s="47" t="s">
        <v>532</v>
      </c>
      <c r="F12" s="81">
        <f t="shared" si="0"/>
        <v>210</v>
      </c>
      <c r="G12" s="47"/>
      <c r="H12" s="47"/>
      <c r="I12" s="81">
        <f t="shared" si="1"/>
        <v>210</v>
      </c>
    </row>
    <row r="13" ht="14.25" spans="1:9">
      <c r="A13" s="47">
        <f>总表!A13</f>
        <v>9</v>
      </c>
      <c r="B13" s="47"/>
      <c r="C13" s="41" t="str">
        <f>总表!C13</f>
        <v>融合通信平台</v>
      </c>
      <c r="D13" s="81">
        <f>总表!D13</f>
        <v>72.24</v>
      </c>
      <c r="E13" s="47" t="s">
        <v>532</v>
      </c>
      <c r="F13" s="81">
        <f t="shared" si="0"/>
        <v>72.24</v>
      </c>
      <c r="G13" s="47"/>
      <c r="H13" s="47"/>
      <c r="I13" s="81">
        <f t="shared" si="1"/>
        <v>72.24</v>
      </c>
    </row>
    <row r="14" ht="14.25" spans="1:9">
      <c r="A14" s="47">
        <f>总表!A14</f>
        <v>10</v>
      </c>
      <c r="B14" s="47"/>
      <c r="C14" s="41" t="str">
        <f>总表!C14</f>
        <v>视频监控及智能分析平台</v>
      </c>
      <c r="D14" s="81">
        <f>总表!D14</f>
        <v>19.89</v>
      </c>
      <c r="E14" s="47" t="s">
        <v>532</v>
      </c>
      <c r="F14" s="81">
        <f t="shared" si="0"/>
        <v>19.89</v>
      </c>
      <c r="G14" s="47"/>
      <c r="H14" s="47"/>
      <c r="I14" s="81">
        <f t="shared" si="1"/>
        <v>19.89</v>
      </c>
    </row>
    <row r="15" ht="14.25" spans="1:9">
      <c r="A15" s="47">
        <f>总表!A15</f>
        <v>11</v>
      </c>
      <c r="B15" s="47"/>
      <c r="C15" s="41" t="str">
        <f>总表!C15</f>
        <v>网络设备及存储设备</v>
      </c>
      <c r="D15" s="81">
        <f>总表!D15</f>
        <v>29.92</v>
      </c>
      <c r="E15" s="47" t="s">
        <v>533</v>
      </c>
      <c r="F15" s="81">
        <f t="shared" si="0"/>
        <v>29.92</v>
      </c>
      <c r="G15" s="47"/>
      <c r="H15" s="47"/>
      <c r="I15" s="81">
        <f t="shared" si="1"/>
        <v>29.92</v>
      </c>
    </row>
    <row r="16" ht="14.25" spans="1:9">
      <c r="A16" s="47">
        <f>总表!A16</f>
        <v>12</v>
      </c>
      <c r="B16" s="47" t="str">
        <f>总表!B16</f>
        <v>视频及无人巡检/应急设备</v>
      </c>
      <c r="C16" s="47"/>
      <c r="D16" s="81">
        <f>总表!D16</f>
        <v>69.8</v>
      </c>
      <c r="E16" s="47" t="s">
        <v>532</v>
      </c>
      <c r="F16" s="81">
        <f t="shared" si="0"/>
        <v>69.8</v>
      </c>
      <c r="G16" s="47"/>
      <c r="H16" s="47"/>
      <c r="I16" s="81">
        <f t="shared" si="1"/>
        <v>69.8</v>
      </c>
    </row>
    <row r="17" ht="14.25" spans="1:9">
      <c r="A17" s="47">
        <f>总表!A17</f>
        <v>13</v>
      </c>
      <c r="B17" s="47" t="str">
        <f>总表!B17</f>
        <v>本地信息系统安全</v>
      </c>
      <c r="C17" s="47"/>
      <c r="D17" s="81">
        <f>总表!D17</f>
        <v>47.68</v>
      </c>
      <c r="E17" s="47" t="s">
        <v>533</v>
      </c>
      <c r="F17" s="81">
        <f t="shared" si="0"/>
        <v>47.68</v>
      </c>
      <c r="G17" s="47"/>
      <c r="H17" s="47"/>
      <c r="I17" s="81">
        <f t="shared" si="1"/>
        <v>47.68</v>
      </c>
    </row>
    <row r="18" ht="14.25" spans="1:9">
      <c r="A18" s="47">
        <f>总表!A18</f>
        <v>14</v>
      </c>
      <c r="B18" s="47" t="str">
        <f>总表!B18</f>
        <v>易燃易爆有毒有害气体泄漏监测管控</v>
      </c>
      <c r="C18" s="41" t="str">
        <f>总表!C18</f>
        <v>易燃易爆有毒有害气体监测设备</v>
      </c>
      <c r="D18" s="81">
        <f>总表!D18</f>
        <v>705.4</v>
      </c>
      <c r="E18" s="47" t="s">
        <v>532</v>
      </c>
      <c r="F18" s="81">
        <f t="shared" si="0"/>
        <v>705.4</v>
      </c>
      <c r="G18" s="47"/>
      <c r="H18" s="47"/>
      <c r="I18" s="81">
        <f t="shared" si="1"/>
        <v>705.4</v>
      </c>
    </row>
    <row r="19" ht="14.25" spans="1:9">
      <c r="A19" s="47">
        <f>总表!A19</f>
        <v>15</v>
      </c>
      <c r="B19" s="47"/>
      <c r="C19" s="41" t="str">
        <f>总表!C19</f>
        <v>易燃易爆有毒有害气体泄漏预警</v>
      </c>
      <c r="D19" s="81">
        <f>总表!D19</f>
        <v>20.616</v>
      </c>
      <c r="E19" s="47" t="s">
        <v>533</v>
      </c>
      <c r="F19" s="81">
        <f t="shared" si="0"/>
        <v>20.616</v>
      </c>
      <c r="G19" s="47"/>
      <c r="H19" s="47"/>
      <c r="I19" s="81">
        <f t="shared" si="1"/>
        <v>20.616</v>
      </c>
    </row>
    <row r="20" ht="14.25" spans="1:9">
      <c r="A20" s="47">
        <f>总表!A20</f>
        <v>16</v>
      </c>
      <c r="B20" s="47"/>
      <c r="C20" s="41" t="str">
        <f>总表!C20</f>
        <v>公共管廊安全风险监测预警</v>
      </c>
      <c r="D20" s="81">
        <f>总表!D20</f>
        <v>16.793</v>
      </c>
      <c r="E20" s="47" t="s">
        <v>532</v>
      </c>
      <c r="F20" s="81">
        <f t="shared" si="0"/>
        <v>16.793</v>
      </c>
      <c r="G20" s="47"/>
      <c r="H20" s="47"/>
      <c r="I20" s="81">
        <f t="shared" si="1"/>
        <v>16.793</v>
      </c>
    </row>
    <row r="21" ht="14.25" spans="1:9">
      <c r="A21" s="47">
        <f>总表!A21</f>
        <v>17</v>
      </c>
      <c r="B21" s="47"/>
      <c r="C21" s="41" t="str">
        <f>总表!C21</f>
        <v>公用工程安全风险感知</v>
      </c>
      <c r="D21" s="81">
        <f>总表!D21</f>
        <v>24.76</v>
      </c>
      <c r="E21" s="47" t="s">
        <v>532</v>
      </c>
      <c r="F21" s="81">
        <f t="shared" si="0"/>
        <v>24.76</v>
      </c>
      <c r="G21" s="47"/>
      <c r="H21" s="47"/>
      <c r="I21" s="81">
        <f t="shared" si="1"/>
        <v>24.76</v>
      </c>
    </row>
    <row r="22" ht="14.25" spans="1:9">
      <c r="A22" s="47">
        <f>总表!A22</f>
        <v>18</v>
      </c>
      <c r="B22" s="47"/>
      <c r="C22" s="41" t="str">
        <f>总表!C22</f>
        <v>封闭化管理</v>
      </c>
      <c r="D22" s="81">
        <f>总表!D22</f>
        <v>128.21</v>
      </c>
      <c r="E22" s="47" t="s">
        <v>532</v>
      </c>
      <c r="F22" s="81">
        <f t="shared" si="0"/>
        <v>128.21</v>
      </c>
      <c r="G22" s="47"/>
      <c r="H22" s="47"/>
      <c r="I22" s="81">
        <f t="shared" si="1"/>
        <v>128.21</v>
      </c>
    </row>
    <row r="23" ht="14.25" spans="1:9">
      <c r="A23" s="47">
        <f>总表!A23</f>
        <v>19</v>
      </c>
      <c r="B23" s="47"/>
      <c r="C23" s="41" t="str">
        <f>总表!C23</f>
        <v>测速、违停抓拍</v>
      </c>
      <c r="D23" s="81">
        <f>总表!D23</f>
        <v>81.33</v>
      </c>
      <c r="E23" s="47" t="s">
        <v>533</v>
      </c>
      <c r="F23" s="81">
        <f t="shared" si="0"/>
        <v>81.33</v>
      </c>
      <c r="G23" s="47"/>
      <c r="H23" s="47"/>
      <c r="I23" s="81">
        <f t="shared" si="1"/>
        <v>81.33</v>
      </c>
    </row>
    <row r="24" ht="14.25" spans="1:9">
      <c r="A24" s="47">
        <f>总表!A24</f>
        <v>20</v>
      </c>
      <c r="B24" s="47" t="str">
        <f>总表!B24</f>
        <v>危险化学品安全预防控制体系</v>
      </c>
      <c r="C24" s="47"/>
      <c r="D24" s="81">
        <f>总表!D24</f>
        <v>938</v>
      </c>
      <c r="E24" s="47" t="s">
        <v>532</v>
      </c>
      <c r="F24" s="81">
        <f t="shared" si="0"/>
        <v>938</v>
      </c>
      <c r="G24" s="47"/>
      <c r="H24" s="47"/>
      <c r="I24" s="81">
        <f t="shared" si="1"/>
        <v>938</v>
      </c>
    </row>
    <row r="25" ht="14.25" spans="1:9">
      <c r="A25" s="53">
        <f>总表!A25</f>
        <v>21</v>
      </c>
      <c r="B25" s="53" t="str">
        <f>总表!B25</f>
        <v>安全服务</v>
      </c>
      <c r="C25" s="53"/>
      <c r="D25" s="137">
        <f>总表!D25</f>
        <v>75</v>
      </c>
      <c r="E25" s="53" t="s">
        <v>533</v>
      </c>
      <c r="F25" s="137">
        <f t="shared" si="0"/>
        <v>75</v>
      </c>
      <c r="G25" s="53"/>
      <c r="H25" s="53"/>
      <c r="I25" s="137">
        <f t="shared" si="1"/>
        <v>75</v>
      </c>
    </row>
    <row r="26" ht="14.25" spans="1:9">
      <c r="A26" s="53">
        <f>总表!A26</f>
        <v>22</v>
      </c>
      <c r="B26" s="53" t="str">
        <f>总表!B26</f>
        <v>密码服务</v>
      </c>
      <c r="C26" s="53"/>
      <c r="D26" s="137">
        <f>总表!D26</f>
        <v>105</v>
      </c>
      <c r="E26" s="53" t="s">
        <v>533</v>
      </c>
      <c r="F26" s="137">
        <f t="shared" si="0"/>
        <v>105</v>
      </c>
      <c r="G26" s="53"/>
      <c r="H26" s="53"/>
      <c r="I26" s="137">
        <f t="shared" si="1"/>
        <v>105</v>
      </c>
    </row>
    <row r="27" ht="14.25" spans="1:9">
      <c r="A27" s="53">
        <f>总表!A27</f>
        <v>23</v>
      </c>
      <c r="B27" s="53" t="str">
        <f>总表!B27</f>
        <v>数据接入</v>
      </c>
      <c r="C27" s="53"/>
      <c r="D27" s="137">
        <f>总表!D27</f>
        <v>406.29</v>
      </c>
      <c r="E27" s="53" t="s">
        <v>533</v>
      </c>
      <c r="F27" s="137">
        <f t="shared" si="0"/>
        <v>406.29</v>
      </c>
      <c r="G27" s="53"/>
      <c r="H27" s="53"/>
      <c r="I27" s="137">
        <f t="shared" si="1"/>
        <v>406.29</v>
      </c>
    </row>
    <row r="28" ht="14.25" spans="1:9">
      <c r="A28" s="53" t="str">
        <f>总表!A28</f>
        <v>二</v>
      </c>
      <c r="B28" s="53" t="str">
        <f>总表!B28</f>
        <v>其他服务费</v>
      </c>
      <c r="C28" s="53"/>
      <c r="D28" s="137">
        <f>总表!D28</f>
        <v>140.7644322</v>
      </c>
      <c r="E28" s="53" t="s">
        <v>533</v>
      </c>
      <c r="F28" s="137">
        <f t="shared" si="0"/>
        <v>140.7644322</v>
      </c>
      <c r="G28" s="53"/>
      <c r="H28" s="53"/>
      <c r="I28" s="137">
        <f t="shared" si="1"/>
        <v>140.7644322</v>
      </c>
    </row>
    <row r="29" ht="14.25" spans="1:9">
      <c r="A29" s="47">
        <f>总表!A29</f>
        <v>1</v>
      </c>
      <c r="B29" s="47" t="str">
        <f>总表!B29</f>
        <v>项目管理费</v>
      </c>
      <c r="C29" s="47"/>
      <c r="D29" s="81">
        <f>总表!D29</f>
        <v>0</v>
      </c>
      <c r="E29" s="47" t="s">
        <v>533</v>
      </c>
      <c r="F29" s="137">
        <f t="shared" si="0"/>
        <v>0</v>
      </c>
      <c r="G29" s="47"/>
      <c r="H29" s="47"/>
      <c r="I29" s="81">
        <f t="shared" si="1"/>
        <v>0</v>
      </c>
    </row>
    <row r="30" ht="14.25" spans="1:9">
      <c r="A30" s="47">
        <f>总表!A30</f>
        <v>2</v>
      </c>
      <c r="B30" s="47" t="str">
        <f>总表!B30</f>
        <v>设计咨询费</v>
      </c>
      <c r="C30" s="47"/>
      <c r="D30" s="81">
        <f>总表!D30</f>
        <v>37.4597</v>
      </c>
      <c r="E30" s="47" t="s">
        <v>533</v>
      </c>
      <c r="F30" s="137">
        <f t="shared" si="0"/>
        <v>37.4597</v>
      </c>
      <c r="G30" s="47"/>
      <c r="H30" s="47"/>
      <c r="I30" s="81">
        <f t="shared" si="1"/>
        <v>37.4597</v>
      </c>
    </row>
    <row r="31" ht="14.25" spans="1:9">
      <c r="A31" s="47">
        <f>总表!A31</f>
        <v>3</v>
      </c>
      <c r="B31" s="47" t="str">
        <f>总表!B31</f>
        <v>工程监理费</v>
      </c>
      <c r="C31" s="47"/>
      <c r="D31" s="81">
        <f>总表!D31</f>
        <v>15</v>
      </c>
      <c r="E31" s="47" t="s">
        <v>533</v>
      </c>
      <c r="F31" s="137">
        <f t="shared" si="0"/>
        <v>15</v>
      </c>
      <c r="G31" s="47"/>
      <c r="H31" s="47"/>
      <c r="I31" s="81">
        <f t="shared" si="1"/>
        <v>15</v>
      </c>
    </row>
    <row r="32" ht="14.25" spans="1:9">
      <c r="A32" s="47">
        <f>总表!A32</f>
        <v>4</v>
      </c>
      <c r="B32" s="47" t="str">
        <f>总表!B32</f>
        <v>信息安全等级保护测评</v>
      </c>
      <c r="C32" s="47"/>
      <c r="D32" s="81">
        <f>总表!D32</f>
        <v>20</v>
      </c>
      <c r="E32" s="47" t="s">
        <v>533</v>
      </c>
      <c r="F32" s="137">
        <f t="shared" si="0"/>
        <v>20</v>
      </c>
      <c r="G32" s="47"/>
      <c r="H32" s="47"/>
      <c r="I32" s="81">
        <f t="shared" si="1"/>
        <v>20</v>
      </c>
    </row>
    <row r="33" ht="14.25" spans="1:9">
      <c r="A33" s="47">
        <f>总表!A33</f>
        <v>5</v>
      </c>
      <c r="B33" s="47" t="str">
        <f>总表!B33</f>
        <v>第三方软件测评</v>
      </c>
      <c r="C33" s="47"/>
      <c r="D33" s="81">
        <f>总表!D33</f>
        <v>22</v>
      </c>
      <c r="E33" s="47" t="s">
        <v>533</v>
      </c>
      <c r="F33" s="137">
        <f t="shared" si="0"/>
        <v>22</v>
      </c>
      <c r="G33" s="47"/>
      <c r="H33" s="47"/>
      <c r="I33" s="81">
        <f t="shared" si="1"/>
        <v>22</v>
      </c>
    </row>
    <row r="34" ht="14.25" spans="1:9">
      <c r="A34" s="47">
        <f>总表!A34</f>
        <v>6</v>
      </c>
      <c r="B34" s="47" t="str">
        <f>总表!B34</f>
        <v>密码测评费</v>
      </c>
      <c r="C34" s="47"/>
      <c r="D34" s="81">
        <f>总表!D34</f>
        <v>20</v>
      </c>
      <c r="E34" s="47" t="s">
        <v>533</v>
      </c>
      <c r="F34" s="137">
        <f t="shared" si="0"/>
        <v>20</v>
      </c>
      <c r="G34" s="47"/>
      <c r="H34" s="47"/>
      <c r="I34" s="81">
        <f t="shared" si="1"/>
        <v>20</v>
      </c>
    </row>
    <row r="35" ht="14.25" spans="1:9">
      <c r="A35" s="47">
        <f>总表!A35</f>
        <v>7</v>
      </c>
      <c r="B35" s="47" t="str">
        <f>总表!B35</f>
        <v>招标代理费</v>
      </c>
      <c r="C35" s="47"/>
      <c r="D35" s="81">
        <f>总表!D35</f>
        <v>16.160895</v>
      </c>
      <c r="E35" s="47" t="s">
        <v>533</v>
      </c>
      <c r="F35" s="137">
        <f t="shared" si="0"/>
        <v>16.160895</v>
      </c>
      <c r="G35" s="47"/>
      <c r="H35" s="47"/>
      <c r="I35" s="81">
        <f t="shared" si="1"/>
        <v>16.160895</v>
      </c>
    </row>
    <row r="36" spans="1:9">
      <c r="A36" s="47" t="e">
        <f>总表!#REF!</f>
        <v>#REF!</v>
      </c>
      <c r="B36" s="47" t="e">
        <f>总表!#REF!</f>
        <v>#REF!</v>
      </c>
      <c r="C36" s="47"/>
      <c r="D36" s="81" t="e">
        <f>总表!#REF!</f>
        <v>#REF!</v>
      </c>
      <c r="E36" s="47" t="s">
        <v>533</v>
      </c>
      <c r="F36" s="137" t="e">
        <f t="shared" si="0"/>
        <v>#REF!</v>
      </c>
      <c r="G36" s="101"/>
      <c r="H36" s="101"/>
      <c r="I36" s="81" t="e">
        <f t="shared" si="1"/>
        <v>#REF!</v>
      </c>
    </row>
    <row r="37" spans="1:9">
      <c r="A37" s="47" t="e">
        <f>总表!#REF!</f>
        <v>#REF!</v>
      </c>
      <c r="B37" s="47" t="e">
        <f>总表!#REF!</f>
        <v>#REF!</v>
      </c>
      <c r="C37" s="47"/>
      <c r="D37" s="81" t="e">
        <f>总表!#REF!</f>
        <v>#REF!</v>
      </c>
      <c r="E37" s="47" t="s">
        <v>533</v>
      </c>
      <c r="F37" s="137" t="e">
        <f t="shared" si="0"/>
        <v>#REF!</v>
      </c>
      <c r="G37" s="101"/>
      <c r="H37" s="101"/>
      <c r="I37" s="81" t="e">
        <f t="shared" si="1"/>
        <v>#REF!</v>
      </c>
    </row>
    <row r="38" spans="1:9">
      <c r="A38" s="47" t="e">
        <f>总表!#REF!</f>
        <v>#REF!</v>
      </c>
      <c r="B38" s="47" t="e">
        <f>总表!#REF!</f>
        <v>#REF!</v>
      </c>
      <c r="C38" s="47"/>
      <c r="D38" s="81" t="e">
        <f>总表!#REF!</f>
        <v>#REF!</v>
      </c>
      <c r="E38" s="47" t="s">
        <v>533</v>
      </c>
      <c r="F38" s="137" t="e">
        <f t="shared" si="0"/>
        <v>#REF!</v>
      </c>
      <c r="G38" s="101"/>
      <c r="H38" s="101"/>
      <c r="I38" s="81" t="e">
        <f t="shared" si="1"/>
        <v>#REF!</v>
      </c>
    </row>
    <row r="39" spans="1:9">
      <c r="A39" s="47">
        <f>总表!A36</f>
        <v>8</v>
      </c>
      <c r="B39" s="47" t="str">
        <f>总表!B36</f>
        <v>竣工结算审计费</v>
      </c>
      <c r="C39" s="47"/>
      <c r="D39" s="81">
        <f>总表!D36</f>
        <v>10.1438372</v>
      </c>
      <c r="E39" s="47" t="s">
        <v>533</v>
      </c>
      <c r="F39" s="137">
        <f t="shared" si="0"/>
        <v>10.1438372</v>
      </c>
      <c r="G39" s="101"/>
      <c r="H39" s="101"/>
      <c r="I39" s="81">
        <f t="shared" si="1"/>
        <v>10.1438372</v>
      </c>
    </row>
    <row r="40" s="141" customFormat="1" spans="1:9">
      <c r="A40" s="53" t="str">
        <f>总表!A37</f>
        <v>三</v>
      </c>
      <c r="B40" s="53" t="str">
        <f>总表!B37</f>
        <v>系统集成费</v>
      </c>
      <c r="C40" s="53"/>
      <c r="D40" s="137">
        <f>总表!D37</f>
        <v>123.175166</v>
      </c>
      <c r="E40" s="53" t="s">
        <v>533</v>
      </c>
      <c r="F40" s="137">
        <f t="shared" si="0"/>
        <v>123.175166</v>
      </c>
      <c r="G40" s="146"/>
      <c r="H40" s="146"/>
      <c r="I40" s="137">
        <f t="shared" si="1"/>
        <v>123.175166</v>
      </c>
    </row>
    <row r="41" s="141" customFormat="1" spans="1:9">
      <c r="A41" s="53" t="str">
        <f>总表!A38</f>
        <v>四</v>
      </c>
      <c r="B41" s="53" t="str">
        <f>总表!B38</f>
        <v>项目预备费</v>
      </c>
      <c r="C41" s="53"/>
      <c r="D41" s="137">
        <f>总表!D38</f>
        <v>194.34</v>
      </c>
      <c r="E41" s="53" t="s">
        <v>533</v>
      </c>
      <c r="F41" s="137">
        <f t="shared" si="0"/>
        <v>194.34</v>
      </c>
      <c r="G41" s="146"/>
      <c r="H41" s="146"/>
      <c r="I41" s="137">
        <f t="shared" si="1"/>
        <v>194.34</v>
      </c>
    </row>
  </sheetData>
  <mergeCells count="31">
    <mergeCell ref="F1:I1"/>
    <mergeCell ref="B3:C3"/>
    <mergeCell ref="B4:C4"/>
    <mergeCell ref="B10:C10"/>
    <mergeCell ref="B16:C16"/>
    <mergeCell ref="B17:C17"/>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A1:A2"/>
    <mergeCell ref="B5:B9"/>
    <mergeCell ref="B11:B15"/>
    <mergeCell ref="B18:B23"/>
    <mergeCell ref="D1:D2"/>
    <mergeCell ref="E1:E2"/>
    <mergeCell ref="B1:C2"/>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2:G4"/>
  <sheetViews>
    <sheetView workbookViewId="0">
      <selection activeCell="G4" sqref="G4"/>
    </sheetView>
  </sheetViews>
  <sheetFormatPr defaultColWidth="9" defaultRowHeight="14.25" outlineLevelRow="3" outlineLevelCol="6"/>
  <cols>
    <col min="2" max="2" width="5.55833333333333" customWidth="1"/>
    <col min="3" max="3" width="66.5583333333333" customWidth="1"/>
    <col min="4" max="4" width="16.1083333333333" customWidth="1"/>
    <col min="5" max="5" width="5.55833333333333" customWidth="1"/>
    <col min="6" max="6" width="20.4416666666667" customWidth="1"/>
    <col min="7" max="7" width="5.55833333333333" customWidth="1"/>
  </cols>
  <sheetData>
    <row r="2" s="102" customFormat="1" ht="13.5" spans="2:7">
      <c r="B2" s="105" t="s">
        <v>1</v>
      </c>
      <c r="C2" s="105" t="s">
        <v>534</v>
      </c>
      <c r="D2" s="105" t="s">
        <v>535</v>
      </c>
      <c r="E2" s="105" t="s">
        <v>536</v>
      </c>
      <c r="F2" s="105" t="s">
        <v>537</v>
      </c>
      <c r="G2" s="105" t="s">
        <v>4</v>
      </c>
    </row>
    <row r="3" s="138" customFormat="1" ht="13.5" spans="2:7">
      <c r="B3" s="123">
        <v>1</v>
      </c>
      <c r="C3" s="123" t="s">
        <v>538</v>
      </c>
      <c r="D3" s="139">
        <f>总表!D4</f>
        <v>3622.799</v>
      </c>
      <c r="E3" s="140">
        <v>0.1</v>
      </c>
      <c r="F3" s="139">
        <f>D3*E3</f>
        <v>362.2799</v>
      </c>
      <c r="G3" s="123"/>
    </row>
    <row r="4" s="138" customFormat="1" ht="13.5" spans="2:7">
      <c r="B4" s="123" t="s">
        <v>69</v>
      </c>
      <c r="C4" s="123"/>
      <c r="D4" s="123"/>
      <c r="E4" s="123"/>
      <c r="F4" s="139">
        <f>F3</f>
        <v>362.2799</v>
      </c>
      <c r="G4" s="123"/>
    </row>
  </sheetData>
  <mergeCells count="1">
    <mergeCell ref="B4:E4"/>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6"/>
  <sheetViews>
    <sheetView topLeftCell="A79" workbookViewId="0">
      <selection activeCell="D17" sqref="D17"/>
    </sheetView>
  </sheetViews>
  <sheetFormatPr defaultColWidth="59.5583333333333" defaultRowHeight="14.25" outlineLevelCol="4"/>
  <cols>
    <col min="1" max="1" width="6" customWidth="1"/>
    <col min="2" max="2" width="25.1083333333333" customWidth="1"/>
    <col min="3" max="3" width="22.6666666666667" customWidth="1"/>
    <col min="4" max="4" width="37.3333333333333" customWidth="1"/>
  </cols>
  <sheetData>
    <row r="1" spans="1:4">
      <c r="A1" s="1" t="s">
        <v>1</v>
      </c>
      <c r="B1" s="1" t="s">
        <v>539</v>
      </c>
      <c r="C1" s="1" t="s">
        <v>540</v>
      </c>
      <c r="D1" s="1"/>
    </row>
    <row r="2" ht="15.75" spans="1:4">
      <c r="A2" s="3">
        <v>1</v>
      </c>
      <c r="B2" s="4" t="s">
        <v>9</v>
      </c>
      <c r="C2" s="50" t="s">
        <v>71</v>
      </c>
      <c r="D2" s="50"/>
    </row>
    <row r="3" ht="15.75" spans="1:4">
      <c r="A3" s="3">
        <v>2</v>
      </c>
      <c r="B3" s="4"/>
      <c r="C3" s="50" t="s">
        <v>108</v>
      </c>
      <c r="D3" s="50"/>
    </row>
    <row r="4" ht="15.75" spans="1:4">
      <c r="A4" s="3">
        <v>3</v>
      </c>
      <c r="B4" s="4"/>
      <c r="C4" s="50" t="s">
        <v>541</v>
      </c>
      <c r="D4" s="50"/>
    </row>
    <row r="5" ht="15.75" spans="1:5">
      <c r="A5" s="3">
        <v>4</v>
      </c>
      <c r="B5" s="4"/>
      <c r="C5" s="50" t="s">
        <v>147</v>
      </c>
      <c r="D5" s="50"/>
      <c r="E5" s="13" t="s">
        <v>542</v>
      </c>
    </row>
    <row r="6" ht="15.75" spans="1:5">
      <c r="A6" s="3">
        <v>5</v>
      </c>
      <c r="B6" s="4"/>
      <c r="C6" s="50" t="s">
        <v>31</v>
      </c>
      <c r="D6" s="50"/>
      <c r="E6" s="13" t="s">
        <v>543</v>
      </c>
    </row>
    <row r="7" ht="15.75" spans="1:5">
      <c r="A7" s="3">
        <v>6</v>
      </c>
      <c r="B7" s="4"/>
      <c r="C7" s="50" t="s">
        <v>191</v>
      </c>
      <c r="D7" s="50"/>
      <c r="E7" s="13" t="s">
        <v>544</v>
      </c>
    </row>
    <row r="8" ht="15.75" spans="1:5">
      <c r="A8" s="3">
        <v>7</v>
      </c>
      <c r="B8" s="4" t="s">
        <v>11</v>
      </c>
      <c r="C8" s="50" t="s">
        <v>545</v>
      </c>
      <c r="D8" s="50"/>
      <c r="E8" s="13" t="s">
        <v>546</v>
      </c>
    </row>
    <row r="9" ht="15.75" spans="1:5">
      <c r="A9" s="3">
        <v>8</v>
      </c>
      <c r="B9" s="4"/>
      <c r="C9" s="50" t="s">
        <v>108</v>
      </c>
      <c r="D9" s="50"/>
      <c r="E9" s="13" t="s">
        <v>547</v>
      </c>
    </row>
    <row r="10" ht="15.75" spans="1:5">
      <c r="A10" s="3">
        <v>9</v>
      </c>
      <c r="B10" s="4"/>
      <c r="C10" s="50" t="s">
        <v>138</v>
      </c>
      <c r="D10" s="50"/>
      <c r="E10" s="13" t="s">
        <v>548</v>
      </c>
    </row>
    <row r="11" ht="15.75" spans="1:5">
      <c r="A11" s="3">
        <v>10</v>
      </c>
      <c r="B11" s="4"/>
      <c r="C11" s="50" t="s">
        <v>299</v>
      </c>
      <c r="D11" s="50"/>
      <c r="E11" s="13" t="s">
        <v>549</v>
      </c>
    </row>
    <row r="12" ht="15.75" spans="1:5">
      <c r="A12" s="3">
        <v>11</v>
      </c>
      <c r="B12" s="4"/>
      <c r="C12" s="50" t="s">
        <v>327</v>
      </c>
      <c r="D12" s="50"/>
      <c r="E12" s="13" t="s">
        <v>550</v>
      </c>
    </row>
    <row r="13" ht="15.75" spans="1:5">
      <c r="A13" s="3">
        <v>12</v>
      </c>
      <c r="B13" s="4"/>
      <c r="C13" s="50" t="s">
        <v>345</v>
      </c>
      <c r="D13" s="50"/>
      <c r="E13" s="13" t="s">
        <v>551</v>
      </c>
    </row>
    <row r="14" ht="15.75" spans="1:5">
      <c r="A14" s="3">
        <v>13</v>
      </c>
      <c r="B14" s="50" t="s">
        <v>552</v>
      </c>
      <c r="C14" s="50" t="s">
        <v>352</v>
      </c>
      <c r="D14" s="50" t="s">
        <v>353</v>
      </c>
      <c r="E14" s="13" t="s">
        <v>553</v>
      </c>
    </row>
    <row r="15" ht="15.75" spans="1:5">
      <c r="A15" s="3">
        <v>14</v>
      </c>
      <c r="B15" s="50"/>
      <c r="C15" s="50"/>
      <c r="D15" s="50" t="s">
        <v>354</v>
      </c>
      <c r="E15" s="13" t="s">
        <v>554</v>
      </c>
    </row>
    <row r="16" ht="15.75" spans="1:5">
      <c r="A16" s="3">
        <v>15</v>
      </c>
      <c r="B16" s="50"/>
      <c r="C16" s="50"/>
      <c r="D16" s="50" t="s">
        <v>355</v>
      </c>
      <c r="E16" s="13" t="s">
        <v>555</v>
      </c>
    </row>
    <row r="17" ht="15.75" spans="1:4">
      <c r="A17" s="3">
        <v>16</v>
      </c>
      <c r="B17" s="50"/>
      <c r="C17" s="50"/>
      <c r="D17" s="50" t="s">
        <v>356</v>
      </c>
    </row>
    <row r="18" ht="15.75" spans="1:4">
      <c r="A18" s="3">
        <v>17</v>
      </c>
      <c r="B18" s="50"/>
      <c r="C18" s="50"/>
      <c r="D18" s="50" t="s">
        <v>31</v>
      </c>
    </row>
    <row r="19" ht="15.75" spans="1:4">
      <c r="A19" s="3">
        <v>18</v>
      </c>
      <c r="B19" s="50"/>
      <c r="C19" s="50"/>
      <c r="D19" s="50" t="s">
        <v>357</v>
      </c>
    </row>
    <row r="20" ht="15.75" spans="1:4">
      <c r="A20" s="3">
        <v>19</v>
      </c>
      <c r="B20" s="50"/>
      <c r="C20" s="50"/>
      <c r="D20" s="50" t="s">
        <v>358</v>
      </c>
    </row>
    <row r="21" ht="15.75" spans="1:4">
      <c r="A21" s="3">
        <v>20</v>
      </c>
      <c r="B21" s="50"/>
      <c r="C21" s="4" t="s">
        <v>373</v>
      </c>
      <c r="D21" s="50" t="s">
        <v>353</v>
      </c>
    </row>
    <row r="22" ht="15.75" spans="1:4">
      <c r="A22" s="3">
        <v>21</v>
      </c>
      <c r="B22" s="50"/>
      <c r="C22" s="4"/>
      <c r="D22" s="50" t="s">
        <v>354</v>
      </c>
    </row>
    <row r="23" ht="15.75" spans="1:4">
      <c r="A23" s="3">
        <v>22</v>
      </c>
      <c r="B23" s="50"/>
      <c r="C23" s="4"/>
      <c r="D23" s="50" t="s">
        <v>374</v>
      </c>
    </row>
    <row r="24" ht="15.75" spans="1:4">
      <c r="A24" s="3">
        <v>23</v>
      </c>
      <c r="B24" s="50"/>
      <c r="C24" s="4"/>
      <c r="D24" s="50" t="s">
        <v>375</v>
      </c>
    </row>
    <row r="25" ht="15.75" spans="1:4">
      <c r="A25" s="3">
        <v>24</v>
      </c>
      <c r="B25" s="50"/>
      <c r="C25" s="4"/>
      <c r="D25" s="50" t="s">
        <v>376</v>
      </c>
    </row>
    <row r="26" ht="15.75" spans="1:4">
      <c r="A26" s="3">
        <v>25</v>
      </c>
      <c r="B26" s="50"/>
      <c r="C26" s="4"/>
      <c r="D26" s="50" t="s">
        <v>377</v>
      </c>
    </row>
    <row r="27" ht="15.75" spans="1:4">
      <c r="A27" s="3">
        <v>26</v>
      </c>
      <c r="B27" s="50"/>
      <c r="C27" s="4"/>
      <c r="D27" s="50" t="s">
        <v>378</v>
      </c>
    </row>
    <row r="28" ht="15.75" spans="1:4">
      <c r="A28" s="3">
        <v>27</v>
      </c>
      <c r="B28" s="50"/>
      <c r="C28" s="4"/>
      <c r="D28" s="50" t="s">
        <v>379</v>
      </c>
    </row>
    <row r="29" ht="15.75" spans="1:4">
      <c r="A29" s="3">
        <v>28</v>
      </c>
      <c r="B29" s="50"/>
      <c r="C29" s="4" t="s">
        <v>383</v>
      </c>
      <c r="D29" s="4"/>
    </row>
    <row r="30" ht="15.75" spans="1:4">
      <c r="A30" s="3">
        <v>29</v>
      </c>
      <c r="B30" s="50"/>
      <c r="C30" s="4" t="s">
        <v>386</v>
      </c>
      <c r="D30" s="4"/>
    </row>
    <row r="31" ht="15.75" spans="1:4">
      <c r="A31" s="3">
        <v>30</v>
      </c>
      <c r="B31" s="50"/>
      <c r="C31" s="4" t="s">
        <v>389</v>
      </c>
      <c r="D31" s="4"/>
    </row>
    <row r="32" ht="15.75" spans="1:4">
      <c r="A32" s="3">
        <v>31</v>
      </c>
      <c r="B32" s="50"/>
      <c r="C32" s="4" t="s">
        <v>82</v>
      </c>
      <c r="D32" s="4"/>
    </row>
    <row r="33" ht="15.75" spans="1:4">
      <c r="A33" s="3">
        <v>32</v>
      </c>
      <c r="B33" s="50"/>
      <c r="C33" s="4" t="s">
        <v>327</v>
      </c>
      <c r="D33" s="4"/>
    </row>
    <row r="34" ht="15.75" spans="1:4">
      <c r="A34" s="3">
        <v>33</v>
      </c>
      <c r="B34" s="50"/>
      <c r="C34" s="4" t="s">
        <v>393</v>
      </c>
      <c r="D34" s="4"/>
    </row>
    <row r="35" ht="15.75" spans="1:4">
      <c r="A35" s="3">
        <v>34</v>
      </c>
      <c r="B35" s="50"/>
      <c r="C35" s="4" t="s">
        <v>556</v>
      </c>
      <c r="D35" s="4"/>
    </row>
    <row r="36" ht="15.75" spans="1:4">
      <c r="A36" s="3">
        <v>35</v>
      </c>
      <c r="B36" s="50"/>
      <c r="C36" s="4" t="s">
        <v>395</v>
      </c>
      <c r="D36" s="4"/>
    </row>
    <row r="37" ht="31.2" customHeight="1" spans="1:4">
      <c r="A37" s="3">
        <v>36</v>
      </c>
      <c r="B37" s="3" t="s">
        <v>557</v>
      </c>
      <c r="C37" s="116" t="s">
        <v>542</v>
      </c>
      <c r="D37" s="117"/>
    </row>
    <row r="38" ht="15.75" spans="1:4">
      <c r="A38" s="3">
        <v>37</v>
      </c>
      <c r="B38" s="3"/>
      <c r="C38" s="116" t="s">
        <v>543</v>
      </c>
      <c r="D38" s="117"/>
    </row>
    <row r="39" ht="15.75" spans="1:4">
      <c r="A39" s="3">
        <v>38</v>
      </c>
      <c r="B39" s="3"/>
      <c r="C39" s="116" t="s">
        <v>544</v>
      </c>
      <c r="D39" s="117"/>
    </row>
    <row r="40" ht="15.75" spans="1:4">
      <c r="A40" s="3">
        <v>39</v>
      </c>
      <c r="B40" s="3"/>
      <c r="C40" s="116" t="s">
        <v>546</v>
      </c>
      <c r="D40" s="117"/>
    </row>
    <row r="41" ht="15.75" spans="1:4">
      <c r="A41" s="3">
        <v>40</v>
      </c>
      <c r="B41" s="3"/>
      <c r="C41" s="116" t="s">
        <v>547</v>
      </c>
      <c r="D41" s="117"/>
    </row>
    <row r="42" ht="15.75" spans="1:4">
      <c r="A42" s="3">
        <v>41</v>
      </c>
      <c r="B42" s="3"/>
      <c r="C42" s="116" t="s">
        <v>548</v>
      </c>
      <c r="D42" s="117"/>
    </row>
    <row r="43" ht="15.75" spans="1:4">
      <c r="A43" s="3">
        <v>42</v>
      </c>
      <c r="B43" s="3"/>
      <c r="C43" s="116" t="s">
        <v>549</v>
      </c>
      <c r="D43" s="117"/>
    </row>
    <row r="44" ht="15.75" spans="1:4">
      <c r="A44" s="3">
        <v>43</v>
      </c>
      <c r="B44" s="3"/>
      <c r="C44" s="116" t="s">
        <v>550</v>
      </c>
      <c r="D44" s="117"/>
    </row>
    <row r="45" ht="15.75" spans="1:4">
      <c r="A45" s="3">
        <v>44</v>
      </c>
      <c r="B45" s="3"/>
      <c r="C45" s="116" t="s">
        <v>551</v>
      </c>
      <c r="D45" s="117"/>
    </row>
    <row r="46" ht="15.75" spans="1:4">
      <c r="A46" s="3">
        <v>45</v>
      </c>
      <c r="B46" s="3"/>
      <c r="C46" s="116" t="s">
        <v>553</v>
      </c>
      <c r="D46" s="117"/>
    </row>
    <row r="47" ht="15.75" spans="1:4">
      <c r="A47" s="3">
        <v>46</v>
      </c>
      <c r="B47" s="3"/>
      <c r="C47" s="116" t="s">
        <v>554</v>
      </c>
      <c r="D47" s="117"/>
    </row>
    <row r="48" ht="15.75" spans="1:4">
      <c r="A48" s="3">
        <v>47</v>
      </c>
      <c r="B48" s="3"/>
      <c r="C48" s="116" t="s">
        <v>555</v>
      </c>
      <c r="D48" s="117"/>
    </row>
    <row r="49" ht="15.75" spans="1:4">
      <c r="A49" s="3">
        <v>48</v>
      </c>
      <c r="B49" s="4" t="s">
        <v>558</v>
      </c>
      <c r="C49" s="4" t="s">
        <v>484</v>
      </c>
      <c r="D49" s="4" t="s">
        <v>485</v>
      </c>
    </row>
    <row r="50" ht="15.75" spans="1:4">
      <c r="A50" s="3">
        <v>49</v>
      </c>
      <c r="B50" s="4"/>
      <c r="C50" s="4"/>
      <c r="D50" s="4" t="s">
        <v>486</v>
      </c>
    </row>
    <row r="51" ht="15.75" spans="1:4">
      <c r="A51" s="3">
        <v>50</v>
      </c>
      <c r="B51" s="4"/>
      <c r="C51" s="4"/>
      <c r="D51" s="4" t="s">
        <v>487</v>
      </c>
    </row>
    <row r="52" ht="15.75" spans="1:4">
      <c r="A52" s="3">
        <v>51</v>
      </c>
      <c r="B52" s="4"/>
      <c r="C52" s="4" t="s">
        <v>488</v>
      </c>
      <c r="D52" s="4" t="s">
        <v>489</v>
      </c>
    </row>
    <row r="53" ht="15.75" spans="1:4">
      <c r="A53" s="3">
        <v>52</v>
      </c>
      <c r="B53" s="4"/>
      <c r="C53" s="4"/>
      <c r="D53" s="4" t="s">
        <v>490</v>
      </c>
    </row>
    <row r="54" ht="15.75" spans="1:4">
      <c r="A54" s="3">
        <v>53</v>
      </c>
      <c r="B54" s="4"/>
      <c r="C54" s="4"/>
      <c r="D54" s="4" t="s">
        <v>491</v>
      </c>
    </row>
    <row r="55" ht="15.75" spans="1:4">
      <c r="A55" s="3">
        <v>54</v>
      </c>
      <c r="B55" s="4"/>
      <c r="C55" s="4"/>
      <c r="D55" s="4" t="s">
        <v>492</v>
      </c>
    </row>
    <row r="56" ht="15.75" spans="1:4">
      <c r="A56" s="3">
        <v>55</v>
      </c>
      <c r="B56" s="4"/>
      <c r="C56" s="4" t="s">
        <v>493</v>
      </c>
      <c r="D56" s="4" t="s">
        <v>494</v>
      </c>
    </row>
    <row r="57" ht="15.75" spans="1:4">
      <c r="A57" s="3">
        <v>56</v>
      </c>
      <c r="B57" s="4"/>
      <c r="C57" s="4"/>
      <c r="D57" s="4" t="s">
        <v>495</v>
      </c>
    </row>
    <row r="58" ht="15.75" spans="1:4">
      <c r="A58" s="3">
        <v>57</v>
      </c>
      <c r="B58" s="4"/>
      <c r="C58" s="4" t="s">
        <v>89</v>
      </c>
      <c r="D58" s="4" t="s">
        <v>496</v>
      </c>
    </row>
    <row r="59" ht="15.75" spans="1:4">
      <c r="A59" s="3">
        <v>58</v>
      </c>
      <c r="B59" s="4"/>
      <c r="C59" s="4"/>
      <c r="D59" s="4" t="s">
        <v>497</v>
      </c>
    </row>
    <row r="60" ht="15.75" spans="1:4">
      <c r="A60" s="3">
        <v>59</v>
      </c>
      <c r="B60" s="4"/>
      <c r="C60" s="4"/>
      <c r="D60" s="4" t="s">
        <v>498</v>
      </c>
    </row>
    <row r="61" ht="15.75" spans="1:4">
      <c r="A61" s="3">
        <v>60</v>
      </c>
      <c r="B61" s="4"/>
      <c r="C61" s="4"/>
      <c r="D61" s="4" t="s">
        <v>499</v>
      </c>
    </row>
    <row r="62" ht="15.75" spans="1:4">
      <c r="A62" s="3">
        <v>61</v>
      </c>
      <c r="B62" s="4" t="s">
        <v>502</v>
      </c>
      <c r="C62" s="4" t="s">
        <v>84</v>
      </c>
      <c r="D62" s="4"/>
    </row>
    <row r="63" ht="15.75" spans="1:4">
      <c r="A63" s="3">
        <v>62</v>
      </c>
      <c r="B63" s="4"/>
      <c r="C63" s="4" t="s">
        <v>310</v>
      </c>
      <c r="D63" s="4"/>
    </row>
    <row r="64" ht="15.75" spans="1:4">
      <c r="A64" s="3">
        <v>63</v>
      </c>
      <c r="B64" s="4"/>
      <c r="C64" s="4" t="s">
        <v>503</v>
      </c>
      <c r="D64" s="4"/>
    </row>
    <row r="65" ht="15.75" spans="1:4">
      <c r="A65" s="3">
        <v>64</v>
      </c>
      <c r="B65" s="4"/>
      <c r="C65" s="4" t="s">
        <v>504</v>
      </c>
      <c r="D65" s="4"/>
    </row>
    <row r="66" ht="15.75" spans="1:4">
      <c r="A66" s="3">
        <v>65</v>
      </c>
      <c r="B66" s="4"/>
      <c r="C66" s="4" t="s">
        <v>505</v>
      </c>
      <c r="D66" s="4" t="s">
        <v>506</v>
      </c>
    </row>
    <row r="67" ht="15.75" spans="1:4">
      <c r="A67" s="3">
        <v>66</v>
      </c>
      <c r="B67" s="4"/>
      <c r="C67" s="4"/>
      <c r="D67" s="4" t="s">
        <v>330</v>
      </c>
    </row>
    <row r="68" ht="15.75" spans="1:4">
      <c r="A68" s="3">
        <v>67</v>
      </c>
      <c r="B68" s="4"/>
      <c r="C68" s="4"/>
      <c r="D68" s="4" t="s">
        <v>334</v>
      </c>
    </row>
    <row r="69" ht="15.75" spans="1:4">
      <c r="A69" s="3">
        <v>68</v>
      </c>
      <c r="B69" s="4"/>
      <c r="C69" s="4"/>
      <c r="D69" s="4" t="s">
        <v>507</v>
      </c>
    </row>
    <row r="70" ht="15.75" spans="1:4">
      <c r="A70" s="3">
        <v>69</v>
      </c>
      <c r="B70" s="4"/>
      <c r="C70" s="4" t="s">
        <v>508</v>
      </c>
      <c r="D70" s="4"/>
    </row>
    <row r="71" ht="15.75" spans="1:4">
      <c r="A71" s="3">
        <v>70</v>
      </c>
      <c r="B71" s="4"/>
      <c r="C71" s="4" t="s">
        <v>509</v>
      </c>
      <c r="D71" s="4"/>
    </row>
    <row r="72" ht="15.75" spans="1:4">
      <c r="A72" s="3">
        <v>71</v>
      </c>
      <c r="B72" s="17" t="s">
        <v>30</v>
      </c>
      <c r="C72" s="4" t="s">
        <v>512</v>
      </c>
      <c r="D72" s="4"/>
    </row>
    <row r="73" ht="15.75" spans="1:4">
      <c r="A73" s="3">
        <v>72</v>
      </c>
      <c r="B73" s="18"/>
      <c r="C73" s="4" t="s">
        <v>484</v>
      </c>
      <c r="D73" s="4"/>
    </row>
    <row r="74" ht="15.75" spans="1:4">
      <c r="A74" s="3">
        <v>73</v>
      </c>
      <c r="B74" s="18"/>
      <c r="C74" s="4" t="s">
        <v>513</v>
      </c>
      <c r="D74" s="4"/>
    </row>
    <row r="75" ht="15.75" spans="1:4">
      <c r="A75" s="3">
        <v>74</v>
      </c>
      <c r="B75" s="18"/>
      <c r="C75" s="4" t="s">
        <v>509</v>
      </c>
      <c r="D75" s="4"/>
    </row>
    <row r="76" ht="15.75" spans="1:4">
      <c r="A76" s="3">
        <v>75</v>
      </c>
      <c r="B76" s="19"/>
      <c r="C76" s="4" t="s">
        <v>559</v>
      </c>
      <c r="D76" s="4"/>
    </row>
  </sheetData>
  <mergeCells count="58">
    <mergeCell ref="C1:D1"/>
    <mergeCell ref="C2:D2"/>
    <mergeCell ref="C3:D3"/>
    <mergeCell ref="C4:D4"/>
    <mergeCell ref="C5:D5"/>
    <mergeCell ref="C6:D6"/>
    <mergeCell ref="C7:D7"/>
    <mergeCell ref="C8:D8"/>
    <mergeCell ref="C9:D9"/>
    <mergeCell ref="C10:D10"/>
    <mergeCell ref="C11:D11"/>
    <mergeCell ref="C12:D12"/>
    <mergeCell ref="C13:D13"/>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62:D62"/>
    <mergeCell ref="C63:D63"/>
    <mergeCell ref="C64:D64"/>
    <mergeCell ref="C65:D65"/>
    <mergeCell ref="C70:D70"/>
    <mergeCell ref="C71:D71"/>
    <mergeCell ref="C72:D72"/>
    <mergeCell ref="C73:D73"/>
    <mergeCell ref="C74:D74"/>
    <mergeCell ref="C75:D75"/>
    <mergeCell ref="C76:D76"/>
    <mergeCell ref="B2:B7"/>
    <mergeCell ref="B8:B13"/>
    <mergeCell ref="B14:B36"/>
    <mergeCell ref="B37:B48"/>
    <mergeCell ref="B49:B61"/>
    <mergeCell ref="B62:B71"/>
    <mergeCell ref="B72:B76"/>
    <mergeCell ref="C14:C20"/>
    <mergeCell ref="C21:C28"/>
    <mergeCell ref="C49:C51"/>
    <mergeCell ref="C52:C55"/>
    <mergeCell ref="C56:C57"/>
    <mergeCell ref="C58:C61"/>
    <mergeCell ref="C66:C69"/>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zoomScale="55" zoomScaleNormal="55" topLeftCell="A7" workbookViewId="0">
      <selection activeCell="A1" sqref="A1:I19"/>
    </sheetView>
  </sheetViews>
  <sheetFormatPr defaultColWidth="99.8916666666667" defaultRowHeight="14.25"/>
  <cols>
    <col min="1" max="1" width="6.55833333333333" customWidth="1"/>
    <col min="2" max="2" width="21.6666666666667" customWidth="1"/>
    <col min="3" max="3" width="24.3333333333333" customWidth="1"/>
    <col min="4" max="4" width="255.775" style="37" customWidth="1"/>
    <col min="5" max="6" width="6.55833333333333" customWidth="1"/>
    <col min="7" max="8" width="16.4416666666667" customWidth="1"/>
    <col min="9" max="9" width="6.55833333333333" customWidth="1"/>
  </cols>
  <sheetData>
    <row r="1" s="102" customFormat="1" spans="1:9">
      <c r="A1" s="38" t="s">
        <v>1</v>
      </c>
      <c r="B1" s="56" t="s">
        <v>560</v>
      </c>
      <c r="C1" s="57"/>
      <c r="D1" s="115" t="s">
        <v>561</v>
      </c>
      <c r="E1" s="38" t="s">
        <v>61</v>
      </c>
      <c r="F1" s="38" t="s">
        <v>562</v>
      </c>
      <c r="G1" s="38" t="s">
        <v>563</v>
      </c>
      <c r="H1" s="38" t="s">
        <v>564</v>
      </c>
      <c r="I1" s="38" t="s">
        <v>4</v>
      </c>
    </row>
    <row r="2" ht="114" spans="1:9">
      <c r="A2" s="47">
        <v>1</v>
      </c>
      <c r="B2" s="59" t="s">
        <v>565</v>
      </c>
      <c r="C2" s="60"/>
      <c r="D2" s="39" t="s">
        <v>566</v>
      </c>
      <c r="E2" s="13" t="s">
        <v>567</v>
      </c>
      <c r="F2" s="47">
        <v>1</v>
      </c>
      <c r="G2" s="62">
        <v>15</v>
      </c>
      <c r="H2" s="13">
        <f>F2*G2</f>
        <v>15</v>
      </c>
      <c r="I2" s="101"/>
    </row>
    <row r="3" ht="15.75" spans="1:9">
      <c r="A3" s="47">
        <v>2</v>
      </c>
      <c r="B3" s="59" t="s">
        <v>568</v>
      </c>
      <c r="C3" s="60"/>
      <c r="D3" s="41" t="s">
        <v>569</v>
      </c>
      <c r="E3" s="13" t="s">
        <v>570</v>
      </c>
      <c r="F3" s="13">
        <v>1</v>
      </c>
      <c r="G3" s="62">
        <v>3.9</v>
      </c>
      <c r="H3" s="13">
        <f>F3*G3</f>
        <v>3.9</v>
      </c>
      <c r="I3" s="101"/>
    </row>
    <row r="4" ht="15.75" spans="1:9">
      <c r="A4" s="47">
        <v>3</v>
      </c>
      <c r="B4" s="59" t="s">
        <v>571</v>
      </c>
      <c r="C4" s="60"/>
      <c r="D4" s="41" t="s">
        <v>572</v>
      </c>
      <c r="E4" s="13" t="s">
        <v>570</v>
      </c>
      <c r="F4" s="13">
        <v>1</v>
      </c>
      <c r="G4" s="62">
        <v>4.225</v>
      </c>
      <c r="H4" s="13">
        <f t="shared" ref="H4:H9" si="0">F4*G4</f>
        <v>4.225</v>
      </c>
      <c r="I4" s="101"/>
    </row>
    <row r="5" ht="15.75" spans="1:9">
      <c r="A5" s="47">
        <v>4</v>
      </c>
      <c r="B5" s="59" t="s">
        <v>573</v>
      </c>
      <c r="C5" s="60"/>
      <c r="D5" s="41" t="s">
        <v>574</v>
      </c>
      <c r="E5" s="13" t="s">
        <v>570</v>
      </c>
      <c r="F5" s="13">
        <v>1</v>
      </c>
      <c r="G5" s="62">
        <v>2.5</v>
      </c>
      <c r="H5" s="13">
        <f t="shared" si="0"/>
        <v>2.5</v>
      </c>
      <c r="I5" s="101"/>
    </row>
    <row r="6" ht="15.75" spans="1:9">
      <c r="A6" s="47">
        <v>5</v>
      </c>
      <c r="B6" s="59" t="s">
        <v>575</v>
      </c>
      <c r="C6" s="60"/>
      <c r="D6" s="41" t="s">
        <v>576</v>
      </c>
      <c r="E6" s="13" t="s">
        <v>567</v>
      </c>
      <c r="F6" s="13">
        <v>1</v>
      </c>
      <c r="G6" s="62">
        <v>7.475</v>
      </c>
      <c r="H6" s="13">
        <f t="shared" si="0"/>
        <v>7.475</v>
      </c>
      <c r="I6" s="101"/>
    </row>
    <row r="7" ht="57" spans="1:9">
      <c r="A7" s="47">
        <v>6</v>
      </c>
      <c r="B7" s="59" t="s">
        <v>577</v>
      </c>
      <c r="C7" s="60"/>
      <c r="D7" s="39" t="s">
        <v>578</v>
      </c>
      <c r="E7" s="13" t="s">
        <v>567</v>
      </c>
      <c r="F7" s="13">
        <v>1</v>
      </c>
      <c r="G7" s="62">
        <v>8.593</v>
      </c>
      <c r="H7" s="13">
        <f t="shared" si="0"/>
        <v>8.593</v>
      </c>
      <c r="I7" s="101"/>
    </row>
    <row r="8" ht="85.5" spans="1:9">
      <c r="A8" s="47">
        <v>7</v>
      </c>
      <c r="B8" s="59" t="s">
        <v>579</v>
      </c>
      <c r="C8" s="60"/>
      <c r="D8" s="39" t="s">
        <v>580</v>
      </c>
      <c r="E8" s="13" t="s">
        <v>567</v>
      </c>
      <c r="F8" s="13">
        <v>1</v>
      </c>
      <c r="G8" s="62">
        <v>1.6</v>
      </c>
      <c r="H8" s="13">
        <f t="shared" si="0"/>
        <v>1.6</v>
      </c>
      <c r="I8" s="101"/>
    </row>
    <row r="9" ht="128.25" spans="1:9">
      <c r="A9" s="47">
        <v>8</v>
      </c>
      <c r="B9" s="59" t="s">
        <v>581</v>
      </c>
      <c r="C9" s="60"/>
      <c r="D9" s="39" t="s">
        <v>582</v>
      </c>
      <c r="E9" s="13" t="s">
        <v>567</v>
      </c>
      <c r="F9" s="13">
        <v>3</v>
      </c>
      <c r="G9" s="62">
        <v>0.65</v>
      </c>
      <c r="H9" s="13">
        <f t="shared" si="0"/>
        <v>1.95</v>
      </c>
      <c r="I9" s="101"/>
    </row>
    <row r="10" ht="15.75" spans="1:9">
      <c r="A10" s="47">
        <v>9</v>
      </c>
      <c r="B10" s="127" t="s">
        <v>583</v>
      </c>
      <c r="C10" s="47" t="s">
        <v>584</v>
      </c>
      <c r="D10" s="41" t="s">
        <v>585</v>
      </c>
      <c r="E10" s="13" t="s">
        <v>586</v>
      </c>
      <c r="F10" s="13">
        <v>1</v>
      </c>
      <c r="G10" s="128">
        <v>27</v>
      </c>
      <c r="H10" s="20">
        <f>G10</f>
        <v>27</v>
      </c>
      <c r="I10" s="101"/>
    </row>
    <row r="11" ht="15.75" spans="1:9">
      <c r="A11" s="47">
        <v>10</v>
      </c>
      <c r="B11" s="129"/>
      <c r="C11" s="47" t="s">
        <v>587</v>
      </c>
      <c r="D11" s="41" t="s">
        <v>588</v>
      </c>
      <c r="E11" s="13" t="s">
        <v>586</v>
      </c>
      <c r="F11" s="13">
        <v>1</v>
      </c>
      <c r="G11" s="130"/>
      <c r="H11" s="131"/>
      <c r="I11" s="101"/>
    </row>
    <row r="12" ht="15.75" spans="1:9">
      <c r="A12" s="47">
        <v>11</v>
      </c>
      <c r="B12" s="129"/>
      <c r="C12" s="47" t="s">
        <v>589</v>
      </c>
      <c r="D12" s="41" t="s">
        <v>590</v>
      </c>
      <c r="E12" s="13" t="s">
        <v>586</v>
      </c>
      <c r="F12" s="13">
        <v>1</v>
      </c>
      <c r="G12" s="130"/>
      <c r="H12" s="131"/>
      <c r="I12" s="101"/>
    </row>
    <row r="13" ht="15.75" spans="1:9">
      <c r="A13" s="47">
        <v>12</v>
      </c>
      <c r="B13" s="129"/>
      <c r="C13" s="47" t="s">
        <v>591</v>
      </c>
      <c r="D13" s="41" t="s">
        <v>592</v>
      </c>
      <c r="E13" s="13" t="s">
        <v>586</v>
      </c>
      <c r="F13" s="13">
        <v>1</v>
      </c>
      <c r="G13" s="130"/>
      <c r="H13" s="131"/>
      <c r="I13" s="101"/>
    </row>
    <row r="14" ht="15.75" spans="1:9">
      <c r="A14" s="47">
        <v>13</v>
      </c>
      <c r="B14" s="129"/>
      <c r="C14" s="47" t="s">
        <v>593</v>
      </c>
      <c r="D14" s="41" t="s">
        <v>594</v>
      </c>
      <c r="E14" s="13" t="s">
        <v>586</v>
      </c>
      <c r="F14" s="13">
        <v>1</v>
      </c>
      <c r="G14" s="130"/>
      <c r="H14" s="131"/>
      <c r="I14" s="101"/>
    </row>
    <row r="15" ht="15.75" spans="1:9">
      <c r="A15" s="47">
        <v>14</v>
      </c>
      <c r="B15" s="129"/>
      <c r="C15" s="47" t="s">
        <v>595</v>
      </c>
      <c r="D15" s="41" t="s">
        <v>596</v>
      </c>
      <c r="E15" s="13" t="s">
        <v>586</v>
      </c>
      <c r="F15" s="13">
        <v>1</v>
      </c>
      <c r="G15" s="130"/>
      <c r="H15" s="131"/>
      <c r="I15" s="101"/>
    </row>
    <row r="16" ht="15.75" spans="1:9">
      <c r="A16" s="47">
        <v>15</v>
      </c>
      <c r="B16" s="129"/>
      <c r="C16" s="47" t="s">
        <v>597</v>
      </c>
      <c r="D16" s="41" t="s">
        <v>598</v>
      </c>
      <c r="E16" s="13" t="s">
        <v>586</v>
      </c>
      <c r="F16" s="13">
        <v>1</v>
      </c>
      <c r="G16" s="130"/>
      <c r="H16" s="131"/>
      <c r="I16" s="101"/>
    </row>
    <row r="17" ht="28.5" spans="1:9">
      <c r="A17" s="47">
        <v>16</v>
      </c>
      <c r="B17" s="129"/>
      <c r="C17" s="47" t="s">
        <v>599</v>
      </c>
      <c r="D17" s="39" t="s">
        <v>600</v>
      </c>
      <c r="E17" s="13" t="s">
        <v>586</v>
      </c>
      <c r="F17" s="13">
        <v>1</v>
      </c>
      <c r="G17" s="130"/>
      <c r="H17" s="131"/>
      <c r="I17" s="101"/>
    </row>
    <row r="18" ht="15.75" spans="1:9">
      <c r="A18" s="47">
        <v>17</v>
      </c>
      <c r="B18" s="132"/>
      <c r="C18" s="47" t="s">
        <v>601</v>
      </c>
      <c r="D18" s="41" t="s">
        <v>602</v>
      </c>
      <c r="E18" s="13" t="s">
        <v>586</v>
      </c>
      <c r="F18" s="13">
        <v>1</v>
      </c>
      <c r="G18" s="133"/>
      <c r="H18" s="61"/>
      <c r="I18" s="101"/>
    </row>
    <row r="19" ht="15.75" spans="1:9">
      <c r="A19" s="134" t="s">
        <v>603</v>
      </c>
      <c r="B19" s="135"/>
      <c r="C19" s="135"/>
      <c r="D19" s="135"/>
      <c r="E19" s="135"/>
      <c r="F19" s="135"/>
      <c r="G19" s="136"/>
      <c r="H19" s="137">
        <f>ROUND(SUM(H2:H18),2)</f>
        <v>72.24</v>
      </c>
      <c r="I19" s="101"/>
    </row>
  </sheetData>
  <mergeCells count="13">
    <mergeCell ref="B1:C1"/>
    <mergeCell ref="B2:C2"/>
    <mergeCell ref="B3:C3"/>
    <mergeCell ref="B4:C4"/>
    <mergeCell ref="B5:C5"/>
    <mergeCell ref="B6:C6"/>
    <mergeCell ref="B7:C7"/>
    <mergeCell ref="B8:C8"/>
    <mergeCell ref="B9:C9"/>
    <mergeCell ref="A19:G19"/>
    <mergeCell ref="B10:B18"/>
    <mergeCell ref="G10:G18"/>
    <mergeCell ref="H10:H18"/>
  </mergeCells>
  <pageMargins left="0.7" right="0.7" top="0.75" bottom="0.75" header="0.3" footer="0.3"/>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
  <sheetViews>
    <sheetView zoomScale="70" zoomScaleNormal="70" workbookViewId="0">
      <selection activeCell="C4" sqref="C4"/>
    </sheetView>
  </sheetViews>
  <sheetFormatPr defaultColWidth="140.775" defaultRowHeight="14.25" outlineLevelRow="4"/>
  <cols>
    <col min="1" max="1" width="7.225" customWidth="1"/>
    <col min="2" max="2" width="12.6666666666667" customWidth="1"/>
    <col min="3" max="3" width="140.108333333333" customWidth="1"/>
    <col min="4" max="5" width="7.225" customWidth="1"/>
    <col min="6" max="7" width="17.8916666666667" customWidth="1"/>
    <col min="8" max="8" width="6.33333333333333" customWidth="1"/>
    <col min="9" max="9" width="9.44166666666667" hidden="1" customWidth="1"/>
    <col min="10" max="10" width="7.33333333333333" hidden="1" customWidth="1"/>
  </cols>
  <sheetData>
    <row r="1" spans="1:8">
      <c r="A1" s="38" t="s">
        <v>1</v>
      </c>
      <c r="B1" s="38" t="s">
        <v>560</v>
      </c>
      <c r="C1" s="38" t="s">
        <v>561</v>
      </c>
      <c r="D1" s="38" t="s">
        <v>61</v>
      </c>
      <c r="E1" s="38" t="s">
        <v>562</v>
      </c>
      <c r="F1" s="38" t="s">
        <v>563</v>
      </c>
      <c r="G1" s="38" t="s">
        <v>564</v>
      </c>
      <c r="H1" s="105" t="s">
        <v>4</v>
      </c>
    </row>
    <row r="2" ht="108" spans="1:9">
      <c r="A2" s="47">
        <v>1</v>
      </c>
      <c r="B2" s="121" t="s">
        <v>604</v>
      </c>
      <c r="C2" s="122" t="s">
        <v>605</v>
      </c>
      <c r="D2" s="106" t="s">
        <v>567</v>
      </c>
      <c r="E2" s="123">
        <v>2</v>
      </c>
      <c r="F2" s="123">
        <v>2.805</v>
      </c>
      <c r="G2" s="106">
        <f>E2*F2</f>
        <v>5.61</v>
      </c>
      <c r="H2" s="123"/>
      <c r="I2">
        <f>F2*0.85</f>
        <v>2.38425</v>
      </c>
    </row>
    <row r="3" ht="265.2" customHeight="1" spans="1:10">
      <c r="A3" s="47">
        <v>2</v>
      </c>
      <c r="B3" s="121" t="s">
        <v>606</v>
      </c>
      <c r="C3" s="122" t="s">
        <v>607</v>
      </c>
      <c r="D3" s="106" t="s">
        <v>608</v>
      </c>
      <c r="E3" s="106">
        <v>1</v>
      </c>
      <c r="F3" s="106">
        <v>3.57</v>
      </c>
      <c r="G3" s="106">
        <f>E3*F3</f>
        <v>3.57</v>
      </c>
      <c r="H3" s="123"/>
      <c r="I3">
        <f t="shared" ref="I3:I4" si="0">F3*0.85</f>
        <v>3.0345</v>
      </c>
      <c r="J3" s="126">
        <v>46400</v>
      </c>
    </row>
    <row r="4" ht="122.25" spans="1:10">
      <c r="A4" s="47">
        <v>3</v>
      </c>
      <c r="B4" s="121" t="s">
        <v>609</v>
      </c>
      <c r="C4" s="122" t="s">
        <v>610</v>
      </c>
      <c r="D4" s="106" t="s">
        <v>567</v>
      </c>
      <c r="E4" s="106">
        <v>1</v>
      </c>
      <c r="F4" s="106">
        <v>10.71</v>
      </c>
      <c r="G4" s="106">
        <f>E4*F4</f>
        <v>10.71</v>
      </c>
      <c r="H4" s="123"/>
      <c r="I4">
        <f t="shared" si="0"/>
        <v>9.1035</v>
      </c>
      <c r="J4" s="126">
        <v>17600</v>
      </c>
    </row>
    <row r="5" spans="1:8">
      <c r="A5" s="113" t="s">
        <v>611</v>
      </c>
      <c r="B5" s="113"/>
      <c r="C5" s="113"/>
      <c r="D5" s="113"/>
      <c r="E5" s="113"/>
      <c r="F5" s="113"/>
      <c r="G5" s="124">
        <f>ROUND(SUM(G2:G4),2)</f>
        <v>19.89</v>
      </c>
      <c r="H5" s="125"/>
    </row>
  </sheetData>
  <mergeCells count="1">
    <mergeCell ref="A5:F5"/>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4:H12"/>
  <sheetViews>
    <sheetView zoomScale="70" zoomScaleNormal="70" workbookViewId="0">
      <selection activeCell="C5" sqref="C5"/>
    </sheetView>
  </sheetViews>
  <sheetFormatPr defaultColWidth="131.558333333333" defaultRowHeight="14.25" outlineLevelCol="7"/>
  <cols>
    <col min="1" max="1" width="6.33333333333333" customWidth="1"/>
    <col min="2" max="2" width="26.8916666666667" customWidth="1"/>
    <col min="3" max="3" width="131.225" customWidth="1"/>
    <col min="4" max="5" width="6.33333333333333" customWidth="1"/>
    <col min="6" max="7" width="15.6666666666667" customWidth="1"/>
    <col min="8" max="8" width="6.33333333333333" customWidth="1"/>
  </cols>
  <sheetData>
    <row r="4" s="102" customFormat="1" spans="1:8">
      <c r="A4" s="38" t="s">
        <v>1</v>
      </c>
      <c r="B4" s="38" t="s">
        <v>560</v>
      </c>
      <c r="C4" s="38" t="s">
        <v>561</v>
      </c>
      <c r="D4" s="38" t="s">
        <v>61</v>
      </c>
      <c r="E4" s="38" t="s">
        <v>562</v>
      </c>
      <c r="F4" s="38" t="s">
        <v>563</v>
      </c>
      <c r="G4" s="38" t="s">
        <v>564</v>
      </c>
      <c r="H4" s="38" t="s">
        <v>4</v>
      </c>
    </row>
    <row r="5" ht="131.25" spans="1:8">
      <c r="A5" s="47">
        <v>1</v>
      </c>
      <c r="B5" s="47" t="s">
        <v>612</v>
      </c>
      <c r="C5" s="39" t="s">
        <v>613</v>
      </c>
      <c r="D5" s="47" t="s">
        <v>567</v>
      </c>
      <c r="E5" s="47">
        <v>3</v>
      </c>
      <c r="F5" s="47">
        <v>4.5</v>
      </c>
      <c r="G5" s="47">
        <f>E5*F5</f>
        <v>13.5</v>
      </c>
      <c r="H5" s="47"/>
    </row>
    <row r="6" ht="131.25" spans="1:8">
      <c r="A6" s="47">
        <v>2</v>
      </c>
      <c r="B6" s="47" t="s">
        <v>614</v>
      </c>
      <c r="C6" s="39" t="s">
        <v>615</v>
      </c>
      <c r="D6" s="47" t="s">
        <v>567</v>
      </c>
      <c r="E6" s="47">
        <v>1</v>
      </c>
      <c r="F6" s="47">
        <v>5.3</v>
      </c>
      <c r="G6" s="47">
        <f>E6*F6</f>
        <v>5.3</v>
      </c>
      <c r="H6" s="47"/>
    </row>
    <row r="7" spans="1:8">
      <c r="A7" s="47">
        <v>3</v>
      </c>
      <c r="B7" s="47" t="s">
        <v>616</v>
      </c>
      <c r="C7" s="47" t="s">
        <v>617</v>
      </c>
      <c r="D7" s="47" t="s">
        <v>586</v>
      </c>
      <c r="E7" s="47">
        <v>4</v>
      </c>
      <c r="F7" s="47">
        <v>2.5</v>
      </c>
      <c r="G7" s="47">
        <f>E7*F7*3</f>
        <v>30</v>
      </c>
      <c r="H7" s="47" t="s">
        <v>35</v>
      </c>
    </row>
    <row r="8" spans="1:8">
      <c r="A8" s="53" t="s">
        <v>618</v>
      </c>
      <c r="B8" s="53"/>
      <c r="C8" s="53"/>
      <c r="D8" s="53"/>
      <c r="E8" s="53"/>
      <c r="F8" s="53"/>
      <c r="G8" s="53">
        <f>ROUND(SUM(G5:G7),2)</f>
        <v>48.8</v>
      </c>
      <c r="H8" s="53"/>
    </row>
    <row r="11" spans="3:3">
      <c r="C11" s="103"/>
    </row>
    <row r="12" spans="3:3">
      <c r="C12" s="103"/>
    </row>
  </sheetData>
  <mergeCells count="1">
    <mergeCell ref="A8:F8"/>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3:I15"/>
  <sheetViews>
    <sheetView zoomScale="85" zoomScaleNormal="85" workbookViewId="0">
      <selection activeCell="C4" sqref="C4"/>
    </sheetView>
  </sheetViews>
  <sheetFormatPr defaultColWidth="42.3333333333333" defaultRowHeight="14.25"/>
  <cols>
    <col min="1" max="1" width="6" customWidth="1"/>
    <col min="2" max="2" width="24.8916666666667" customWidth="1"/>
    <col min="3" max="3" width="118.558333333333" customWidth="1"/>
    <col min="4" max="5" width="6" customWidth="1"/>
    <col min="6" max="6" width="15.3333333333333" customWidth="1"/>
    <col min="7" max="7" width="12.8916666666667" customWidth="1"/>
    <col min="8" max="8" width="5.55833333333333" customWidth="1"/>
  </cols>
  <sheetData>
    <row r="3" spans="1:8">
      <c r="A3" s="38" t="s">
        <v>1</v>
      </c>
      <c r="B3" s="38" t="s">
        <v>560</v>
      </c>
      <c r="C3" s="38" t="s">
        <v>561</v>
      </c>
      <c r="D3" s="38" t="s">
        <v>61</v>
      </c>
      <c r="E3" s="38" t="s">
        <v>562</v>
      </c>
      <c r="F3" s="38" t="s">
        <v>563</v>
      </c>
      <c r="G3" s="38" t="s">
        <v>564</v>
      </c>
      <c r="H3" s="105" t="s">
        <v>4</v>
      </c>
    </row>
    <row r="4" ht="217.2" customHeight="1" spans="1:9">
      <c r="A4" s="121">
        <v>1</v>
      </c>
      <c r="B4" s="121" t="s">
        <v>619</v>
      </c>
      <c r="C4" s="122" t="s">
        <v>620</v>
      </c>
      <c r="D4" s="123" t="s">
        <v>567</v>
      </c>
      <c r="E4" s="123">
        <v>2</v>
      </c>
      <c r="F4" s="123">
        <v>8.5</v>
      </c>
      <c r="G4" s="123">
        <f>E4*F4</f>
        <v>17</v>
      </c>
      <c r="H4" s="40"/>
      <c r="I4" t="s">
        <v>621</v>
      </c>
    </row>
    <row r="5" ht="124.5" spans="1:8">
      <c r="A5" s="123">
        <v>2</v>
      </c>
      <c r="B5" s="123" t="s">
        <v>622</v>
      </c>
      <c r="C5" s="122" t="s">
        <v>623</v>
      </c>
      <c r="D5" s="123" t="s">
        <v>567</v>
      </c>
      <c r="E5" s="123">
        <v>2</v>
      </c>
      <c r="F5" s="123">
        <v>2</v>
      </c>
      <c r="G5" s="123">
        <f>E5*F5</f>
        <v>4</v>
      </c>
      <c r="H5" s="123"/>
    </row>
    <row r="6" spans="1:8">
      <c r="A6" s="113" t="s">
        <v>624</v>
      </c>
      <c r="B6" s="113"/>
      <c r="C6" s="113"/>
      <c r="D6" s="113"/>
      <c r="E6" s="113"/>
      <c r="F6" s="113"/>
      <c r="G6" s="124">
        <f>ROUND(SUM(G4:G5),2)</f>
        <v>21</v>
      </c>
      <c r="H6" s="40"/>
    </row>
    <row r="15" spans="3:3">
      <c r="C15" s="103"/>
    </row>
  </sheetData>
  <mergeCells count="1">
    <mergeCell ref="A6:F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7"/>
  <sheetViews>
    <sheetView zoomScale="85" zoomScaleNormal="85" workbookViewId="0">
      <selection activeCell="C11" sqref="C11"/>
    </sheetView>
  </sheetViews>
  <sheetFormatPr defaultColWidth="104.441666666667" defaultRowHeight="15.75" outlineLevelRow="6"/>
  <cols>
    <col min="1" max="1" width="6.55833333333333" style="54" customWidth="1"/>
    <col min="2" max="2" width="16.4416666666667" style="54" customWidth="1"/>
    <col min="3" max="3" width="104.333333333333" style="54" customWidth="1"/>
    <col min="4" max="5" width="6.55833333333333" style="54" customWidth="1"/>
    <col min="6" max="7" width="16.4416666666667" style="54" customWidth="1"/>
    <col min="8" max="8" width="6.55833333333333" style="54" customWidth="1"/>
    <col min="9" max="10" width="8.89166666666667" style="54" hidden="1" customWidth="1"/>
    <col min="11" max="12" width="104.441666666667" style="54" hidden="1" customWidth="1"/>
    <col min="13" max="16384" width="104.441666666667" style="54"/>
  </cols>
  <sheetData>
    <row r="1" ht="14.25" spans="1:9">
      <c r="A1" s="38" t="s">
        <v>1</v>
      </c>
      <c r="B1" s="38" t="s">
        <v>560</v>
      </c>
      <c r="C1" s="38" t="s">
        <v>561</v>
      </c>
      <c r="D1" s="38" t="s">
        <v>61</v>
      </c>
      <c r="E1" s="38" t="s">
        <v>562</v>
      </c>
      <c r="F1" s="38" t="s">
        <v>563</v>
      </c>
      <c r="G1" s="38" t="s">
        <v>564</v>
      </c>
      <c r="H1" s="38" t="s">
        <v>4</v>
      </c>
      <c r="I1" s="120"/>
    </row>
    <row r="2" ht="85.5" spans="1:12">
      <c r="A2" s="13">
        <v>1</v>
      </c>
      <c r="B2" s="13" t="s">
        <v>625</v>
      </c>
      <c r="C2" s="118" t="s">
        <v>626</v>
      </c>
      <c r="D2" s="47" t="s">
        <v>567</v>
      </c>
      <c r="E2" s="47">
        <v>1</v>
      </c>
      <c r="F2" s="13">
        <v>9.429</v>
      </c>
      <c r="G2" s="13">
        <f>E2*F2</f>
        <v>9.429</v>
      </c>
      <c r="H2" s="119"/>
      <c r="I2" s="13">
        <v>154704</v>
      </c>
      <c r="J2" s="54">
        <f>F2*0.7</f>
        <v>6.6003</v>
      </c>
      <c r="K2" s="54">
        <v>9.429</v>
      </c>
      <c r="L2" s="54">
        <f>K2*1.1</f>
        <v>10.3719</v>
      </c>
    </row>
    <row r="3" ht="161.4" customHeight="1" spans="1:11">
      <c r="A3" s="13">
        <v>2</v>
      </c>
      <c r="B3" s="13" t="s">
        <v>627</v>
      </c>
      <c r="C3" s="39" t="s">
        <v>628</v>
      </c>
      <c r="D3" s="47" t="s">
        <v>567</v>
      </c>
      <c r="E3" s="47">
        <v>1</v>
      </c>
      <c r="F3" s="13">
        <v>19</v>
      </c>
      <c r="G3" s="13">
        <f>E3*F3</f>
        <v>19</v>
      </c>
      <c r="H3" s="119"/>
      <c r="I3" s="13"/>
      <c r="J3" s="54">
        <f t="shared" ref="J3:J7" si="0">F3*0.7</f>
        <v>13.3</v>
      </c>
      <c r="K3" s="54">
        <v>19</v>
      </c>
    </row>
    <row r="4" ht="114" spans="1:11">
      <c r="A4" s="13">
        <v>3</v>
      </c>
      <c r="B4" s="13" t="s">
        <v>629</v>
      </c>
      <c r="C4" s="39" t="s">
        <v>630</v>
      </c>
      <c r="D4" s="47" t="s">
        <v>567</v>
      </c>
      <c r="E4" s="47">
        <v>1</v>
      </c>
      <c r="F4" s="13">
        <v>9.59</v>
      </c>
      <c r="G4" s="13">
        <f t="shared" ref="G4:G6" si="1">E4*F4</f>
        <v>9.59</v>
      </c>
      <c r="H4" s="119"/>
      <c r="I4" s="13">
        <v>157080</v>
      </c>
      <c r="J4" s="54">
        <f t="shared" si="0"/>
        <v>6.713</v>
      </c>
      <c r="K4" s="54">
        <v>9.59</v>
      </c>
    </row>
    <row r="5" ht="114" spans="1:11">
      <c r="A5" s="13">
        <v>4</v>
      </c>
      <c r="B5" s="13" t="s">
        <v>631</v>
      </c>
      <c r="C5" s="39" t="s">
        <v>632</v>
      </c>
      <c r="D5" s="47" t="s">
        <v>567</v>
      </c>
      <c r="E5" s="47">
        <v>1</v>
      </c>
      <c r="F5" s="13">
        <v>5.04</v>
      </c>
      <c r="G5" s="13">
        <f t="shared" si="1"/>
        <v>5.04</v>
      </c>
      <c r="H5" s="119"/>
      <c r="I5" s="13"/>
      <c r="J5" s="54">
        <f t="shared" si="0"/>
        <v>3.528</v>
      </c>
      <c r="K5" s="54">
        <v>5.04</v>
      </c>
    </row>
    <row r="6" ht="156.75" spans="1:11">
      <c r="A6" s="13">
        <v>5</v>
      </c>
      <c r="B6" s="13" t="s">
        <v>633</v>
      </c>
      <c r="C6" s="39" t="s">
        <v>634</v>
      </c>
      <c r="D6" s="47" t="s">
        <v>567</v>
      </c>
      <c r="E6" s="47">
        <v>1</v>
      </c>
      <c r="F6" s="13">
        <v>4.62</v>
      </c>
      <c r="G6" s="13">
        <f t="shared" si="1"/>
        <v>4.62</v>
      </c>
      <c r="H6" s="119"/>
      <c r="I6" s="13">
        <v>87424</v>
      </c>
      <c r="J6" s="54">
        <f t="shared" si="0"/>
        <v>3.234</v>
      </c>
      <c r="K6" s="54">
        <v>4.62</v>
      </c>
    </row>
    <row r="7" spans="1:10">
      <c r="A7" s="47" t="s">
        <v>635</v>
      </c>
      <c r="B7" s="47"/>
      <c r="C7" s="47"/>
      <c r="D7" s="47"/>
      <c r="E7" s="47"/>
      <c r="F7" s="47"/>
      <c r="G7" s="53">
        <f>ROUND(SUM(G2:G6),2)</f>
        <v>47.68</v>
      </c>
      <c r="H7" s="119"/>
      <c r="I7" s="13">
        <v>75922</v>
      </c>
      <c r="J7" s="54">
        <f t="shared" si="0"/>
        <v>0</v>
      </c>
    </row>
  </sheetData>
  <mergeCells count="1">
    <mergeCell ref="A7:F7"/>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
  <sheetViews>
    <sheetView zoomScale="55" zoomScaleNormal="55" workbookViewId="0">
      <selection activeCell="D2" sqref="D2"/>
    </sheetView>
  </sheetViews>
  <sheetFormatPr defaultColWidth="67" defaultRowHeight="14.25"/>
  <cols>
    <col min="1" max="1" width="6.33333333333333" customWidth="1"/>
    <col min="2" max="2" width="30.775" customWidth="1"/>
    <col min="3" max="3" width="25.6666666666667" customWidth="1"/>
    <col min="4" max="4" width="186.891666666667" style="37" customWidth="1"/>
    <col min="5" max="6" width="6.33333333333333" customWidth="1"/>
    <col min="7" max="8" width="15.6666666666667" customWidth="1"/>
    <col min="9" max="9" width="6.33333333333333" customWidth="1"/>
  </cols>
  <sheetData>
    <row r="1" s="102" customFormat="1" spans="1:9">
      <c r="A1" s="38" t="s">
        <v>1</v>
      </c>
      <c r="B1" s="38" t="s">
        <v>560</v>
      </c>
      <c r="C1" s="38"/>
      <c r="D1" s="115" t="s">
        <v>561</v>
      </c>
      <c r="E1" s="38" t="s">
        <v>61</v>
      </c>
      <c r="F1" s="38" t="s">
        <v>562</v>
      </c>
      <c r="G1" s="38" t="s">
        <v>563</v>
      </c>
      <c r="H1" s="38" t="s">
        <v>564</v>
      </c>
      <c r="I1" s="38" t="s">
        <v>4</v>
      </c>
    </row>
    <row r="2" ht="313.5" spans="1:9">
      <c r="A2" s="47">
        <v>1</v>
      </c>
      <c r="B2" s="47" t="s">
        <v>636</v>
      </c>
      <c r="C2" s="47"/>
      <c r="D2" s="39" t="s">
        <v>637</v>
      </c>
      <c r="E2" s="47" t="s">
        <v>608</v>
      </c>
      <c r="F2" s="47">
        <v>33</v>
      </c>
      <c r="G2" s="47">
        <v>8</v>
      </c>
      <c r="H2" s="4">
        <f>F2*G2</f>
        <v>264</v>
      </c>
      <c r="I2" s="47"/>
    </row>
    <row r="3" ht="202.5" spans="1:9">
      <c r="A3" s="47">
        <v>2</v>
      </c>
      <c r="B3" s="47" t="s">
        <v>638</v>
      </c>
      <c r="C3" s="47" t="s">
        <v>639</v>
      </c>
      <c r="D3" s="39" t="s">
        <v>640</v>
      </c>
      <c r="E3" s="47" t="s">
        <v>608</v>
      </c>
      <c r="F3" s="47">
        <v>2</v>
      </c>
      <c r="G3" s="47">
        <v>190</v>
      </c>
      <c r="H3" s="4">
        <f>F3*G3</f>
        <v>380</v>
      </c>
      <c r="I3" s="4"/>
    </row>
    <row r="4" ht="85.5" spans="1:9">
      <c r="A4" s="47">
        <v>3</v>
      </c>
      <c r="B4" s="47"/>
      <c r="C4" s="47" t="s">
        <v>641</v>
      </c>
      <c r="D4" s="39" t="s">
        <v>642</v>
      </c>
      <c r="E4" s="47"/>
      <c r="F4" s="47"/>
      <c r="G4" s="47"/>
      <c r="H4" s="4"/>
      <c r="I4" s="4"/>
    </row>
    <row r="5" spans="1:9">
      <c r="A5" s="47">
        <v>4</v>
      </c>
      <c r="B5" s="47"/>
      <c r="C5" s="47" t="s">
        <v>643</v>
      </c>
      <c r="D5" s="41" t="s">
        <v>644</v>
      </c>
      <c r="E5" s="47"/>
      <c r="F5" s="47"/>
      <c r="G5" s="47"/>
      <c r="H5" s="4"/>
      <c r="I5" s="4"/>
    </row>
    <row r="6" ht="78.75" spans="1:9">
      <c r="A6" s="47">
        <v>5</v>
      </c>
      <c r="B6" s="47"/>
      <c r="C6" s="47" t="s">
        <v>645</v>
      </c>
      <c r="D6" s="39" t="s">
        <v>646</v>
      </c>
      <c r="E6" s="47"/>
      <c r="F6" s="47"/>
      <c r="G6" s="47"/>
      <c r="H6" s="4"/>
      <c r="I6" s="4"/>
    </row>
    <row r="7" ht="377.25" spans="1:9">
      <c r="A7" s="47">
        <v>6</v>
      </c>
      <c r="B7" s="13" t="s">
        <v>647</v>
      </c>
      <c r="C7" s="13"/>
      <c r="D7" s="39" t="s">
        <v>648</v>
      </c>
      <c r="E7" s="47" t="s">
        <v>608</v>
      </c>
      <c r="F7" s="47">
        <v>3</v>
      </c>
      <c r="G7" s="47">
        <v>5.5</v>
      </c>
      <c r="H7" s="4">
        <f>F7*G7</f>
        <v>16.5</v>
      </c>
      <c r="I7" s="47"/>
    </row>
    <row r="8" spans="1:9">
      <c r="A8" s="47">
        <v>7</v>
      </c>
      <c r="B8" s="116" t="s">
        <v>649</v>
      </c>
      <c r="C8" s="117"/>
      <c r="D8" s="41" t="s">
        <v>650</v>
      </c>
      <c r="E8" s="47" t="s">
        <v>586</v>
      </c>
      <c r="F8" s="47">
        <v>33</v>
      </c>
      <c r="G8" s="47">
        <v>0.3</v>
      </c>
      <c r="H8" s="4">
        <f>F8*G8</f>
        <v>9.9</v>
      </c>
      <c r="I8" s="47"/>
    </row>
    <row r="9" ht="67.8" customHeight="1" spans="1:9">
      <c r="A9" s="47">
        <v>8</v>
      </c>
      <c r="B9" s="116" t="s">
        <v>651</v>
      </c>
      <c r="C9" s="117"/>
      <c r="D9" s="41" t="s">
        <v>652</v>
      </c>
      <c r="E9" s="47" t="s">
        <v>586</v>
      </c>
      <c r="F9" s="47">
        <v>33</v>
      </c>
      <c r="G9" s="47">
        <v>1</v>
      </c>
      <c r="H9" s="4">
        <f>F9*G9</f>
        <v>33</v>
      </c>
      <c r="I9" s="47"/>
    </row>
    <row r="10" spans="1:9">
      <c r="A10" s="47">
        <v>9</v>
      </c>
      <c r="B10" s="7" t="s">
        <v>653</v>
      </c>
      <c r="C10" s="8"/>
      <c r="D10" s="89" t="s">
        <v>654</v>
      </c>
      <c r="E10" s="47" t="s">
        <v>586</v>
      </c>
      <c r="F10" s="47">
        <v>1</v>
      </c>
      <c r="G10" s="47">
        <v>2</v>
      </c>
      <c r="H10" s="4">
        <f t="shared" ref="H10" si="0">F10*G10</f>
        <v>2</v>
      </c>
      <c r="I10" s="47"/>
    </row>
    <row r="11" ht="15.75" spans="1:9">
      <c r="A11" s="42" t="s">
        <v>655</v>
      </c>
      <c r="B11" s="42"/>
      <c r="C11" s="42"/>
      <c r="D11" s="42"/>
      <c r="E11" s="42"/>
      <c r="F11" s="42"/>
      <c r="G11" s="42"/>
      <c r="H11" s="53">
        <f>ROUND(SUM(H2:H10),2)</f>
        <v>705.4</v>
      </c>
      <c r="I11" s="101"/>
    </row>
  </sheetData>
  <mergeCells count="13">
    <mergeCell ref="B1:C1"/>
    <mergeCell ref="B2:C2"/>
    <mergeCell ref="B7:C7"/>
    <mergeCell ref="B8:C8"/>
    <mergeCell ref="B9:C9"/>
    <mergeCell ref="B10:C10"/>
    <mergeCell ref="A11:G11"/>
    <mergeCell ref="B3:B6"/>
    <mergeCell ref="E3:E6"/>
    <mergeCell ref="F3:F6"/>
    <mergeCell ref="G3:G6"/>
    <mergeCell ref="H3:H6"/>
    <mergeCell ref="I3:I6"/>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I31"/>
  <sheetViews>
    <sheetView zoomScale="70" zoomScaleNormal="70" topLeftCell="A3" workbookViewId="0">
      <selection activeCell="C3" sqref="C3"/>
    </sheetView>
  </sheetViews>
  <sheetFormatPr defaultColWidth="170.558333333333" defaultRowHeight="14.25"/>
  <cols>
    <col min="1" max="1" width="9.44166666666667" customWidth="1"/>
    <col min="2" max="2" width="35.225" customWidth="1"/>
    <col min="3" max="3" width="122.225" customWidth="1"/>
    <col min="4" max="5" width="9.44166666666667" customWidth="1"/>
    <col min="6" max="7" width="17.8916666666667" customWidth="1"/>
    <col min="8" max="8" width="9.44166666666667" customWidth="1"/>
  </cols>
  <sheetData>
    <row r="2" s="102" customFormat="1" ht="13.5" spans="1:8">
      <c r="A2" s="104" t="s">
        <v>1</v>
      </c>
      <c r="B2" s="104" t="s">
        <v>656</v>
      </c>
      <c r="C2" s="105" t="s">
        <v>561</v>
      </c>
      <c r="D2" s="104" t="s">
        <v>61</v>
      </c>
      <c r="E2" s="104" t="s">
        <v>562</v>
      </c>
      <c r="F2" s="104" t="s">
        <v>563</v>
      </c>
      <c r="G2" s="104" t="s">
        <v>564</v>
      </c>
      <c r="H2" s="104" t="s">
        <v>4</v>
      </c>
    </row>
    <row r="3" s="103" customFormat="1" ht="408.6" customHeight="1" spans="1:9">
      <c r="A3" s="106">
        <v>1</v>
      </c>
      <c r="B3" s="106" t="s">
        <v>657</v>
      </c>
      <c r="C3" s="107" t="s">
        <v>658</v>
      </c>
      <c r="D3" s="106" t="s">
        <v>608</v>
      </c>
      <c r="E3" s="106">
        <v>9</v>
      </c>
      <c r="F3" s="106">
        <v>6.5</v>
      </c>
      <c r="G3" s="106">
        <f>E3*F3</f>
        <v>58.5</v>
      </c>
      <c r="H3" s="108"/>
      <c r="I3" s="103">
        <f>F3*0.9</f>
        <v>5.85</v>
      </c>
    </row>
    <row r="4" spans="1:9">
      <c r="A4" s="106">
        <v>2</v>
      </c>
      <c r="B4" s="106" t="s">
        <v>659</v>
      </c>
      <c r="C4" s="109" t="s">
        <v>660</v>
      </c>
      <c r="D4" s="106" t="s">
        <v>608</v>
      </c>
      <c r="E4" s="106">
        <v>9</v>
      </c>
      <c r="F4" s="106">
        <v>0.5</v>
      </c>
      <c r="G4" s="106">
        <f t="shared" ref="G4:G30" si="0">E4*F4</f>
        <v>4.5</v>
      </c>
      <c r="H4" s="40"/>
      <c r="I4">
        <f t="shared" ref="I4:I24" si="1">F4*0.9</f>
        <v>0.45</v>
      </c>
    </row>
    <row r="5" spans="1:9">
      <c r="A5" s="106">
        <v>3</v>
      </c>
      <c r="B5" s="106" t="s">
        <v>661</v>
      </c>
      <c r="C5" s="109" t="s">
        <v>662</v>
      </c>
      <c r="D5" s="106" t="s">
        <v>663</v>
      </c>
      <c r="E5" s="106">
        <v>300</v>
      </c>
      <c r="F5" s="106">
        <v>0.02</v>
      </c>
      <c r="G5" s="106">
        <f t="shared" si="0"/>
        <v>6</v>
      </c>
      <c r="H5" s="40"/>
      <c r="I5">
        <f t="shared" si="1"/>
        <v>0.018</v>
      </c>
    </row>
    <row r="6" ht="54" spans="1:9">
      <c r="A6" s="106">
        <v>4</v>
      </c>
      <c r="B6" s="106" t="s">
        <v>664</v>
      </c>
      <c r="C6" s="107" t="s">
        <v>665</v>
      </c>
      <c r="D6" s="106" t="s">
        <v>608</v>
      </c>
      <c r="E6" s="106">
        <v>1</v>
      </c>
      <c r="F6" s="106">
        <v>6.5</v>
      </c>
      <c r="G6" s="106">
        <f t="shared" si="0"/>
        <v>6.5</v>
      </c>
      <c r="H6" s="40"/>
      <c r="I6">
        <f t="shared" si="1"/>
        <v>5.85</v>
      </c>
    </row>
    <row r="7" spans="1:9">
      <c r="A7" s="106">
        <v>5</v>
      </c>
      <c r="B7" s="106" t="s">
        <v>666</v>
      </c>
      <c r="C7" s="109" t="s">
        <v>667</v>
      </c>
      <c r="D7" s="106" t="s">
        <v>608</v>
      </c>
      <c r="E7" s="106">
        <v>40</v>
      </c>
      <c r="F7" s="106">
        <v>0.025</v>
      </c>
      <c r="G7" s="106">
        <f t="shared" si="0"/>
        <v>1</v>
      </c>
      <c r="H7" s="40"/>
      <c r="I7">
        <f t="shared" si="1"/>
        <v>0.0225</v>
      </c>
    </row>
    <row r="8" spans="1:9">
      <c r="A8" s="106">
        <v>6</v>
      </c>
      <c r="B8" s="106" t="s">
        <v>668</v>
      </c>
      <c r="C8" s="109" t="s">
        <v>669</v>
      </c>
      <c r="D8" s="106" t="s">
        <v>670</v>
      </c>
      <c r="E8" s="106">
        <v>156</v>
      </c>
      <c r="F8" s="106">
        <v>0.02</v>
      </c>
      <c r="G8" s="106">
        <f t="shared" si="0"/>
        <v>3.12</v>
      </c>
      <c r="H8" s="40"/>
      <c r="I8">
        <f t="shared" si="1"/>
        <v>0.018</v>
      </c>
    </row>
    <row r="9" spans="1:9">
      <c r="A9" s="106">
        <v>7</v>
      </c>
      <c r="B9" s="106" t="s">
        <v>671</v>
      </c>
      <c r="C9" s="109" t="s">
        <v>672</v>
      </c>
      <c r="D9" s="106" t="s">
        <v>673</v>
      </c>
      <c r="E9" s="106">
        <v>156</v>
      </c>
      <c r="F9" s="106">
        <v>0.01</v>
      </c>
      <c r="G9" s="106">
        <f t="shared" si="0"/>
        <v>1.56</v>
      </c>
      <c r="H9" s="40"/>
      <c r="I9">
        <f t="shared" si="1"/>
        <v>0.009</v>
      </c>
    </row>
    <row r="10" spans="1:9">
      <c r="A10" s="106">
        <v>8</v>
      </c>
      <c r="B10" s="106" t="s">
        <v>674</v>
      </c>
      <c r="C10" s="109" t="s">
        <v>675</v>
      </c>
      <c r="D10" s="106" t="s">
        <v>670</v>
      </c>
      <c r="E10" s="106">
        <v>240</v>
      </c>
      <c r="F10" s="106">
        <v>0.02</v>
      </c>
      <c r="G10" s="106">
        <f t="shared" si="0"/>
        <v>4.8</v>
      </c>
      <c r="H10" s="40"/>
      <c r="I10">
        <f t="shared" si="1"/>
        <v>0.018</v>
      </c>
    </row>
    <row r="11" spans="1:9">
      <c r="A11" s="106">
        <v>9</v>
      </c>
      <c r="B11" s="106" t="s">
        <v>676</v>
      </c>
      <c r="C11" s="110" t="s">
        <v>677</v>
      </c>
      <c r="D11" s="106" t="s">
        <v>670</v>
      </c>
      <c r="E11" s="106">
        <v>8</v>
      </c>
      <c r="F11" s="106">
        <v>0.38</v>
      </c>
      <c r="G11" s="106">
        <f t="shared" si="0"/>
        <v>3.04</v>
      </c>
      <c r="H11" s="40"/>
      <c r="I11">
        <f t="shared" si="1"/>
        <v>0.342</v>
      </c>
    </row>
    <row r="12" ht="15" spans="1:9">
      <c r="A12" s="106">
        <v>10</v>
      </c>
      <c r="B12" s="106" t="s">
        <v>678</v>
      </c>
      <c r="C12" s="110" t="s">
        <v>679</v>
      </c>
      <c r="D12" s="106" t="s">
        <v>673</v>
      </c>
      <c r="E12" s="106">
        <v>8</v>
      </c>
      <c r="F12" s="106">
        <v>0.3</v>
      </c>
      <c r="G12" s="106">
        <f t="shared" si="0"/>
        <v>2.4</v>
      </c>
      <c r="H12" s="40"/>
      <c r="I12">
        <f t="shared" si="1"/>
        <v>0.27</v>
      </c>
    </row>
    <row r="13" spans="1:9">
      <c r="A13" s="106">
        <v>11</v>
      </c>
      <c r="B13" s="106" t="s">
        <v>680</v>
      </c>
      <c r="C13" s="110" t="s">
        <v>681</v>
      </c>
      <c r="D13" s="106" t="s">
        <v>570</v>
      </c>
      <c r="E13" s="106">
        <v>4</v>
      </c>
      <c r="F13" s="106">
        <v>0.8</v>
      </c>
      <c r="G13" s="106">
        <f t="shared" si="0"/>
        <v>3.2</v>
      </c>
      <c r="H13" s="40"/>
      <c r="I13">
        <f t="shared" si="1"/>
        <v>0.72</v>
      </c>
    </row>
    <row r="14" spans="1:9">
      <c r="A14" s="106">
        <v>12</v>
      </c>
      <c r="B14" s="106" t="s">
        <v>682</v>
      </c>
      <c r="C14" s="110" t="s">
        <v>683</v>
      </c>
      <c r="D14" s="106" t="s">
        <v>567</v>
      </c>
      <c r="E14" s="106">
        <v>2</v>
      </c>
      <c r="F14" s="106">
        <v>0.5</v>
      </c>
      <c r="G14" s="106">
        <f t="shared" si="0"/>
        <v>1</v>
      </c>
      <c r="H14" s="40"/>
      <c r="I14">
        <f t="shared" si="1"/>
        <v>0.45</v>
      </c>
    </row>
    <row r="15" spans="1:9">
      <c r="A15" s="106">
        <v>13</v>
      </c>
      <c r="B15" s="106" t="s">
        <v>684</v>
      </c>
      <c r="C15" s="110" t="s">
        <v>685</v>
      </c>
      <c r="D15" s="106" t="s">
        <v>567</v>
      </c>
      <c r="E15" s="106">
        <v>7</v>
      </c>
      <c r="F15" s="106">
        <v>0.26</v>
      </c>
      <c r="G15" s="106">
        <f t="shared" si="0"/>
        <v>1.82</v>
      </c>
      <c r="H15" s="40"/>
      <c r="I15">
        <f t="shared" si="1"/>
        <v>0.234</v>
      </c>
    </row>
    <row r="16" spans="1:9">
      <c r="A16" s="106">
        <v>14</v>
      </c>
      <c r="B16" s="106" t="s">
        <v>686</v>
      </c>
      <c r="C16" s="110" t="s">
        <v>687</v>
      </c>
      <c r="D16" s="106" t="s">
        <v>670</v>
      </c>
      <c r="E16" s="106">
        <v>9</v>
      </c>
      <c r="F16" s="106">
        <v>0.15</v>
      </c>
      <c r="G16" s="106">
        <f t="shared" si="0"/>
        <v>1.35</v>
      </c>
      <c r="H16" s="40"/>
      <c r="I16">
        <f t="shared" si="1"/>
        <v>0.135</v>
      </c>
    </row>
    <row r="17" spans="1:9">
      <c r="A17" s="106">
        <v>15</v>
      </c>
      <c r="B17" s="106" t="s">
        <v>688</v>
      </c>
      <c r="C17" s="110" t="s">
        <v>689</v>
      </c>
      <c r="D17" s="106" t="s">
        <v>690</v>
      </c>
      <c r="E17" s="106">
        <v>2</v>
      </c>
      <c r="F17" s="106">
        <v>1</v>
      </c>
      <c r="G17" s="106">
        <f t="shared" si="0"/>
        <v>2</v>
      </c>
      <c r="H17" s="40"/>
      <c r="I17">
        <f t="shared" si="1"/>
        <v>0.9</v>
      </c>
    </row>
    <row r="18" spans="1:9">
      <c r="A18" s="106">
        <v>16</v>
      </c>
      <c r="B18" s="106" t="s">
        <v>691</v>
      </c>
      <c r="C18" s="110" t="s">
        <v>692</v>
      </c>
      <c r="D18" s="106" t="s">
        <v>586</v>
      </c>
      <c r="E18" s="106">
        <v>1</v>
      </c>
      <c r="F18" s="106">
        <f>3.58+0.18</f>
        <v>3.76</v>
      </c>
      <c r="G18" s="106">
        <f t="shared" si="0"/>
        <v>3.76</v>
      </c>
      <c r="H18" s="40"/>
      <c r="I18">
        <f t="shared" si="1"/>
        <v>3.384</v>
      </c>
    </row>
    <row r="19" spans="1:9">
      <c r="A19" s="106">
        <v>17</v>
      </c>
      <c r="B19" s="106" t="s">
        <v>693</v>
      </c>
      <c r="C19" s="109" t="s">
        <v>694</v>
      </c>
      <c r="D19" s="106" t="str">
        <f>VLOOKUP(B19,[1]平罗红崖子1225点位清单!$A$2:$L$19,12,0)</f>
        <v>台</v>
      </c>
      <c r="E19" s="111">
        <v>1</v>
      </c>
      <c r="F19" s="112">
        <v>1.62</v>
      </c>
      <c r="G19" s="106">
        <f t="shared" si="0"/>
        <v>1.62</v>
      </c>
      <c r="H19" s="40"/>
      <c r="I19">
        <f t="shared" si="1"/>
        <v>1.458</v>
      </c>
    </row>
    <row r="20" spans="1:9">
      <c r="A20" s="106">
        <v>18</v>
      </c>
      <c r="B20" s="106" t="s">
        <v>695</v>
      </c>
      <c r="C20" s="109" t="s">
        <v>696</v>
      </c>
      <c r="D20" s="106" t="str">
        <f>VLOOKUP(B20,[1]平罗红崖子1225点位清单!$A$2:$L$19,12,0)</f>
        <v>台</v>
      </c>
      <c r="E20" s="111">
        <v>1</v>
      </c>
      <c r="F20" s="112">
        <v>1.62</v>
      </c>
      <c r="G20" s="106">
        <f t="shared" si="0"/>
        <v>1.62</v>
      </c>
      <c r="H20" s="40"/>
      <c r="I20">
        <f t="shared" si="1"/>
        <v>1.458</v>
      </c>
    </row>
    <row r="21" spans="1:9">
      <c r="A21" s="106">
        <v>19</v>
      </c>
      <c r="B21" s="106" t="s">
        <v>697</v>
      </c>
      <c r="C21" s="109" t="s">
        <v>698</v>
      </c>
      <c r="D21" s="106" t="str">
        <f>VLOOKUP(B21,[1]平罗红崖子1225点位清单!$A$2:$L$19,12,0)</f>
        <v>台</v>
      </c>
      <c r="E21" s="111">
        <v>2</v>
      </c>
      <c r="F21" s="112">
        <v>1.539</v>
      </c>
      <c r="G21" s="106">
        <f t="shared" si="0"/>
        <v>3.078</v>
      </c>
      <c r="H21" s="40"/>
      <c r="I21">
        <f t="shared" si="1"/>
        <v>1.3851</v>
      </c>
    </row>
    <row r="22" ht="256.5" spans="1:9">
      <c r="A22" s="106">
        <v>20</v>
      </c>
      <c r="B22" s="106" t="s">
        <v>699</v>
      </c>
      <c r="C22" s="107" t="s">
        <v>700</v>
      </c>
      <c r="D22" s="106" t="str">
        <f>VLOOKUP(B22,[1]平罗红崖子1225点位清单!$A$2:$L$19,12,0)</f>
        <v>台</v>
      </c>
      <c r="E22" s="111">
        <v>2</v>
      </c>
      <c r="F22" s="112">
        <v>1.539</v>
      </c>
      <c r="G22" s="106">
        <f t="shared" si="0"/>
        <v>3.078</v>
      </c>
      <c r="H22" s="40"/>
      <c r="I22">
        <f t="shared" si="1"/>
        <v>1.3851</v>
      </c>
    </row>
    <row r="23" spans="1:9">
      <c r="A23" s="106">
        <v>21</v>
      </c>
      <c r="B23" s="106" t="s">
        <v>701</v>
      </c>
      <c r="C23" s="109" t="s">
        <v>702</v>
      </c>
      <c r="D23" s="106" t="str">
        <f>VLOOKUP(B23,[1]平罗红崖子1225点位清单!$A$2:$L$19,12,0)</f>
        <v>个</v>
      </c>
      <c r="E23" s="111">
        <v>2</v>
      </c>
      <c r="F23" s="112">
        <v>0.6</v>
      </c>
      <c r="G23" s="106">
        <f t="shared" si="0"/>
        <v>1.2</v>
      </c>
      <c r="H23" s="40"/>
      <c r="I23">
        <f t="shared" si="1"/>
        <v>0.54</v>
      </c>
    </row>
    <row r="24" ht="54" spans="1:9">
      <c r="A24" s="106">
        <v>22</v>
      </c>
      <c r="B24" s="106" t="s">
        <v>703</v>
      </c>
      <c r="C24" s="107" t="s">
        <v>704</v>
      </c>
      <c r="D24" s="106" t="str">
        <f>VLOOKUP(B24,[1]平罗红崖子1225点位清单!$A$2:$L$19,12,0)</f>
        <v>台</v>
      </c>
      <c r="E24" s="111">
        <v>6</v>
      </c>
      <c r="F24" s="112">
        <v>0.11376</v>
      </c>
      <c r="G24" s="106">
        <f t="shared" si="0"/>
        <v>0.68256</v>
      </c>
      <c r="H24" s="40"/>
      <c r="I24">
        <f t="shared" si="1"/>
        <v>0.102384</v>
      </c>
    </row>
    <row r="25" ht="148.5" spans="1:9">
      <c r="A25" s="106">
        <v>23</v>
      </c>
      <c r="B25" s="106" t="s">
        <v>705</v>
      </c>
      <c r="C25" s="107" t="s">
        <v>706</v>
      </c>
      <c r="D25" s="106" t="str">
        <f>VLOOKUP(B25,[1]平罗红崖子1225点位清单!$A$2:$L$19,12,0)</f>
        <v>台</v>
      </c>
      <c r="E25" s="111">
        <v>4</v>
      </c>
      <c r="F25" s="112">
        <v>0.833625</v>
      </c>
      <c r="G25" s="106">
        <f t="shared" si="0"/>
        <v>3.3345</v>
      </c>
      <c r="H25" s="40"/>
      <c r="I25">
        <f>F25*0.95</f>
        <v>0.79194375</v>
      </c>
    </row>
    <row r="26" spans="1:9">
      <c r="A26" s="106">
        <v>24</v>
      </c>
      <c r="B26" s="106" t="s">
        <v>707</v>
      </c>
      <c r="C26" s="109" t="s">
        <v>706</v>
      </c>
      <c r="D26" s="106" t="str">
        <f>VLOOKUP(B26,[1]平罗红崖子1225点位清单!$A$2:$L$19,12,0)</f>
        <v>台</v>
      </c>
      <c r="E26" s="111">
        <v>4</v>
      </c>
      <c r="F26" s="112">
        <v>0.833625</v>
      </c>
      <c r="G26" s="106">
        <f t="shared" si="0"/>
        <v>3.3345</v>
      </c>
      <c r="H26" s="40"/>
      <c r="I26">
        <f t="shared" ref="I26:I30" si="2">F26*0.95</f>
        <v>0.79194375</v>
      </c>
    </row>
    <row r="27" spans="1:9">
      <c r="A27" s="106">
        <v>25</v>
      </c>
      <c r="B27" s="106" t="s">
        <v>708</v>
      </c>
      <c r="C27" s="109" t="s">
        <v>709</v>
      </c>
      <c r="D27" s="106" t="str">
        <f>VLOOKUP(B27,[1]平罗红崖子1225点位清单!$A$2:$L$19,12,0)</f>
        <v>个</v>
      </c>
      <c r="E27" s="111">
        <v>2</v>
      </c>
      <c r="F27" s="112">
        <v>0.02052</v>
      </c>
      <c r="G27" s="106">
        <f t="shared" si="0"/>
        <v>0.04104</v>
      </c>
      <c r="H27" s="40"/>
      <c r="I27">
        <f t="shared" si="2"/>
        <v>0.019494</v>
      </c>
    </row>
    <row r="28" spans="1:9">
      <c r="A28" s="106">
        <v>26</v>
      </c>
      <c r="B28" s="106" t="s">
        <v>710</v>
      </c>
      <c r="C28" s="109" t="s">
        <v>711</v>
      </c>
      <c r="D28" s="106" t="str">
        <f>VLOOKUP(B28,[1]平罗红崖子1225点位清单!$A$2:$L$19,12,0)</f>
        <v>台</v>
      </c>
      <c r="E28" s="111">
        <v>8</v>
      </c>
      <c r="F28" s="112">
        <v>0.15732</v>
      </c>
      <c r="G28" s="106">
        <f t="shared" si="0"/>
        <v>1.25856</v>
      </c>
      <c r="H28" s="40"/>
      <c r="I28">
        <f t="shared" si="2"/>
        <v>0.149454</v>
      </c>
    </row>
    <row r="29" ht="15" spans="1:9">
      <c r="A29" s="106">
        <v>27</v>
      </c>
      <c r="B29" s="106" t="s">
        <v>712</v>
      </c>
      <c r="C29" s="109" t="s">
        <v>713</v>
      </c>
      <c r="D29" s="106" t="str">
        <f>VLOOKUP(B29,[1]平罗红崖子1225点位清单!$A$2:$L$19,12,0)</f>
        <v>个</v>
      </c>
      <c r="E29" s="111">
        <v>8</v>
      </c>
      <c r="F29" s="112">
        <v>0.011115</v>
      </c>
      <c r="G29" s="106">
        <f t="shared" si="0"/>
        <v>0.08892</v>
      </c>
      <c r="H29" s="40"/>
      <c r="I29">
        <f t="shared" si="2"/>
        <v>0.01055925</v>
      </c>
    </row>
    <row r="30" spans="1:9">
      <c r="A30" s="106">
        <v>28</v>
      </c>
      <c r="B30" s="106" t="s">
        <v>714</v>
      </c>
      <c r="C30" s="109" t="s">
        <v>715</v>
      </c>
      <c r="D30" s="106" t="s">
        <v>586</v>
      </c>
      <c r="E30" s="106">
        <v>1</v>
      </c>
      <c r="F30" s="106">
        <f>5.225-0.9</f>
        <v>4.325</v>
      </c>
      <c r="G30" s="106">
        <f t="shared" si="0"/>
        <v>4.325</v>
      </c>
      <c r="H30" s="40"/>
      <c r="I30">
        <f t="shared" si="2"/>
        <v>4.10875</v>
      </c>
    </row>
    <row r="31" spans="1:8">
      <c r="A31" s="113" t="s">
        <v>716</v>
      </c>
      <c r="B31" s="113"/>
      <c r="C31" s="113"/>
      <c r="D31" s="113"/>
      <c r="E31" s="113"/>
      <c r="F31" s="113"/>
      <c r="G31" s="114">
        <f>ROUND(SUM(G3:G30),2)</f>
        <v>128.21</v>
      </c>
      <c r="H31" s="40"/>
    </row>
  </sheetData>
  <mergeCells count="1">
    <mergeCell ref="A31:F31"/>
  </mergeCells>
  <pageMargins left="0.7" right="0.7" top="0.75" bottom="0.75" header="0.3" footer="0.3"/>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zoomScale="70" zoomScaleNormal="70" topLeftCell="A18" workbookViewId="0">
      <selection activeCell="G11" sqref="G11"/>
    </sheetView>
  </sheetViews>
  <sheetFormatPr defaultColWidth="22.5583333333333" defaultRowHeight="14.25" outlineLevelCol="7"/>
  <cols>
    <col min="2" max="2" width="23.775" customWidth="1"/>
    <col min="3" max="3" width="110.441666666667" customWidth="1"/>
  </cols>
  <sheetData>
    <row r="1" spans="1:8">
      <c r="A1" s="38" t="s">
        <v>1</v>
      </c>
      <c r="B1" s="38" t="s">
        <v>560</v>
      </c>
      <c r="C1" s="38" t="s">
        <v>561</v>
      </c>
      <c r="D1" s="38" t="s">
        <v>61</v>
      </c>
      <c r="E1" s="38" t="s">
        <v>562</v>
      </c>
      <c r="F1" s="38" t="s">
        <v>563</v>
      </c>
      <c r="G1" s="38" t="s">
        <v>564</v>
      </c>
      <c r="H1" s="38" t="s">
        <v>4</v>
      </c>
    </row>
    <row r="2" ht="158.25" spans="1:8">
      <c r="A2" s="4">
        <v>1</v>
      </c>
      <c r="B2" s="4" t="s">
        <v>717</v>
      </c>
      <c r="C2" s="6" t="s">
        <v>718</v>
      </c>
      <c r="D2" s="4" t="s">
        <v>567</v>
      </c>
      <c r="E2" s="4">
        <v>14</v>
      </c>
      <c r="F2" s="4">
        <v>1.1</v>
      </c>
      <c r="G2" s="4">
        <f>E2*F2</f>
        <v>15.4</v>
      </c>
      <c r="H2" s="4"/>
    </row>
    <row r="3" spans="1:8">
      <c r="A3" s="4">
        <v>2</v>
      </c>
      <c r="B3" s="4" t="s">
        <v>719</v>
      </c>
      <c r="C3" s="89" t="s">
        <v>720</v>
      </c>
      <c r="D3" s="4" t="s">
        <v>567</v>
      </c>
      <c r="E3" s="4">
        <v>7</v>
      </c>
      <c r="F3" s="4">
        <v>0.6</v>
      </c>
      <c r="G3" s="4">
        <f t="shared" ref="G3:G18" si="0">E3*F3</f>
        <v>4.2</v>
      </c>
      <c r="H3" s="4"/>
    </row>
    <row r="4" spans="1:8">
      <c r="A4" s="4">
        <v>3</v>
      </c>
      <c r="B4" s="4" t="s">
        <v>721</v>
      </c>
      <c r="C4" s="89" t="s">
        <v>722</v>
      </c>
      <c r="D4" s="4" t="s">
        <v>670</v>
      </c>
      <c r="E4" s="4">
        <v>20</v>
      </c>
      <c r="F4" s="4">
        <v>0.58</v>
      </c>
      <c r="G4" s="4">
        <f t="shared" si="0"/>
        <v>11.6</v>
      </c>
      <c r="H4" s="4"/>
    </row>
    <row r="5" spans="1:8">
      <c r="A5" s="4">
        <v>4</v>
      </c>
      <c r="B5" s="4" t="s">
        <v>723</v>
      </c>
      <c r="C5" s="89" t="s">
        <v>724</v>
      </c>
      <c r="D5" s="4" t="s">
        <v>670</v>
      </c>
      <c r="E5" s="4">
        <v>20</v>
      </c>
      <c r="F5" s="4">
        <v>0.3</v>
      </c>
      <c r="G5" s="4">
        <f t="shared" si="0"/>
        <v>6</v>
      </c>
      <c r="H5" s="4"/>
    </row>
    <row r="6" spans="1:8">
      <c r="A6" s="4">
        <v>5</v>
      </c>
      <c r="B6" s="4" t="s">
        <v>725</v>
      </c>
      <c r="C6" s="89" t="s">
        <v>726</v>
      </c>
      <c r="D6" s="4" t="s">
        <v>567</v>
      </c>
      <c r="E6" s="4">
        <v>7</v>
      </c>
      <c r="F6" s="4">
        <v>0.32</v>
      </c>
      <c r="G6" s="4">
        <f t="shared" si="0"/>
        <v>2.24</v>
      </c>
      <c r="H6" s="4"/>
    </row>
    <row r="7" spans="1:8">
      <c r="A7" s="4">
        <v>6</v>
      </c>
      <c r="B7" s="4" t="s">
        <v>727</v>
      </c>
      <c r="C7" s="89" t="s">
        <v>728</v>
      </c>
      <c r="D7" s="4" t="s">
        <v>670</v>
      </c>
      <c r="E7" s="4">
        <v>9</v>
      </c>
      <c r="F7" s="4">
        <v>0.02</v>
      </c>
      <c r="G7" s="4">
        <f t="shared" si="0"/>
        <v>0.18</v>
      </c>
      <c r="H7" s="4"/>
    </row>
    <row r="8" ht="128.25" spans="1:8">
      <c r="A8" s="4">
        <v>7</v>
      </c>
      <c r="B8" s="4" t="s">
        <v>729</v>
      </c>
      <c r="C8" s="6" t="s">
        <v>730</v>
      </c>
      <c r="D8" s="4" t="s">
        <v>670</v>
      </c>
      <c r="E8" s="4">
        <v>7</v>
      </c>
      <c r="F8" s="4">
        <v>0.33</v>
      </c>
      <c r="G8" s="4">
        <f t="shared" si="0"/>
        <v>2.31</v>
      </c>
      <c r="H8" s="4"/>
    </row>
    <row r="9" spans="1:8">
      <c r="A9" s="4">
        <v>8</v>
      </c>
      <c r="B9" s="4" t="s">
        <v>731</v>
      </c>
      <c r="C9" s="89" t="s">
        <v>732</v>
      </c>
      <c r="D9" s="4" t="s">
        <v>608</v>
      </c>
      <c r="E9" s="4">
        <v>6</v>
      </c>
      <c r="F9" s="4">
        <v>1.1</v>
      </c>
      <c r="G9" s="4">
        <f t="shared" si="0"/>
        <v>6.6</v>
      </c>
      <c r="H9" s="4"/>
    </row>
    <row r="10" spans="1:8">
      <c r="A10" s="4">
        <v>9</v>
      </c>
      <c r="B10" s="4" t="s">
        <v>733</v>
      </c>
      <c r="C10" s="89" t="s">
        <v>734</v>
      </c>
      <c r="D10" s="4" t="s">
        <v>608</v>
      </c>
      <c r="E10" s="4">
        <v>1</v>
      </c>
      <c r="F10" s="4">
        <v>4</v>
      </c>
      <c r="G10" s="4">
        <f t="shared" si="0"/>
        <v>4</v>
      </c>
      <c r="H10" s="4"/>
    </row>
    <row r="11" ht="171" spans="1:8">
      <c r="A11" s="4">
        <v>10</v>
      </c>
      <c r="B11" s="4" t="s">
        <v>735</v>
      </c>
      <c r="C11" s="6" t="s">
        <v>736</v>
      </c>
      <c r="D11" s="4" t="s">
        <v>737</v>
      </c>
      <c r="E11" s="4">
        <v>6</v>
      </c>
      <c r="F11" s="4">
        <v>0.2</v>
      </c>
      <c r="G11" s="4">
        <f t="shared" si="0"/>
        <v>1.2</v>
      </c>
      <c r="H11" s="4"/>
    </row>
    <row r="12" ht="242.25" spans="1:8">
      <c r="A12" s="4">
        <v>11</v>
      </c>
      <c r="B12" s="4" t="s">
        <v>738</v>
      </c>
      <c r="C12" s="6" t="s">
        <v>739</v>
      </c>
      <c r="D12" s="4" t="s">
        <v>567</v>
      </c>
      <c r="E12" s="4">
        <v>1</v>
      </c>
      <c r="F12" s="4">
        <v>4</v>
      </c>
      <c r="G12" s="4">
        <f t="shared" si="0"/>
        <v>4</v>
      </c>
      <c r="H12" s="4"/>
    </row>
    <row r="13" ht="131.25" spans="1:8">
      <c r="A13" s="4">
        <v>12</v>
      </c>
      <c r="B13" s="4" t="s">
        <v>740</v>
      </c>
      <c r="C13" s="6" t="s">
        <v>741</v>
      </c>
      <c r="D13" s="4" t="s">
        <v>567</v>
      </c>
      <c r="E13" s="4">
        <v>1</v>
      </c>
      <c r="F13" s="4">
        <v>1.3</v>
      </c>
      <c r="G13" s="4">
        <f t="shared" si="0"/>
        <v>1.3</v>
      </c>
      <c r="H13" s="4"/>
    </row>
    <row r="14" ht="44.25" spans="1:8">
      <c r="A14" s="4">
        <v>13</v>
      </c>
      <c r="B14" s="4" t="s">
        <v>742</v>
      </c>
      <c r="C14" s="6" t="s">
        <v>743</v>
      </c>
      <c r="D14" s="4" t="s">
        <v>608</v>
      </c>
      <c r="E14" s="4">
        <v>5</v>
      </c>
      <c r="F14" s="4">
        <v>1.58</v>
      </c>
      <c r="G14" s="4">
        <f t="shared" si="0"/>
        <v>7.9</v>
      </c>
      <c r="H14" s="4"/>
    </row>
    <row r="15" ht="44.25" spans="1:8">
      <c r="A15" s="4">
        <v>14</v>
      </c>
      <c r="B15" s="4" t="s">
        <v>744</v>
      </c>
      <c r="C15" s="6" t="s">
        <v>745</v>
      </c>
      <c r="D15" s="4" t="s">
        <v>608</v>
      </c>
      <c r="E15" s="4">
        <v>2</v>
      </c>
      <c r="F15" s="4">
        <v>1.5</v>
      </c>
      <c r="G15" s="4">
        <f t="shared" si="0"/>
        <v>3</v>
      </c>
      <c r="H15" s="4"/>
    </row>
    <row r="16" ht="44.25" spans="1:8">
      <c r="A16" s="4">
        <v>15</v>
      </c>
      <c r="B16" s="4" t="s">
        <v>746</v>
      </c>
      <c r="C16" s="6" t="s">
        <v>747</v>
      </c>
      <c r="D16" s="4" t="s">
        <v>608</v>
      </c>
      <c r="E16" s="4">
        <v>2</v>
      </c>
      <c r="F16" s="4">
        <v>1.2</v>
      </c>
      <c r="G16" s="4">
        <f t="shared" si="0"/>
        <v>2.4</v>
      </c>
      <c r="H16" s="4"/>
    </row>
    <row r="17" spans="1:8">
      <c r="A17" s="4">
        <v>16</v>
      </c>
      <c r="B17" s="4" t="s">
        <v>651</v>
      </c>
      <c r="C17" s="89" t="s">
        <v>748</v>
      </c>
      <c r="D17" s="4" t="s">
        <v>586</v>
      </c>
      <c r="E17" s="4">
        <v>1</v>
      </c>
      <c r="F17" s="4">
        <v>7</v>
      </c>
      <c r="G17" s="4">
        <f t="shared" si="0"/>
        <v>7</v>
      </c>
      <c r="H17" s="4"/>
    </row>
    <row r="18" spans="1:8">
      <c r="A18" s="4">
        <v>17</v>
      </c>
      <c r="B18" s="4" t="s">
        <v>653</v>
      </c>
      <c r="C18" s="89" t="s">
        <v>749</v>
      </c>
      <c r="D18" s="4" t="s">
        <v>586</v>
      </c>
      <c r="E18" s="4">
        <v>1</v>
      </c>
      <c r="F18" s="4">
        <v>2</v>
      </c>
      <c r="G18" s="4">
        <f t="shared" si="0"/>
        <v>2</v>
      </c>
      <c r="H18" s="4"/>
    </row>
    <row r="19" ht="15.75" spans="1:8">
      <c r="A19" s="42" t="s">
        <v>750</v>
      </c>
      <c r="B19" s="42"/>
      <c r="C19" s="42"/>
      <c r="D19" s="42"/>
      <c r="E19" s="42"/>
      <c r="F19" s="42"/>
      <c r="G19" s="53">
        <f>ROUND(SUM(G2:G18),2)</f>
        <v>81.33</v>
      </c>
      <c r="H19" s="101"/>
    </row>
  </sheetData>
  <mergeCells count="1">
    <mergeCell ref="A19:F19"/>
  </mergeCells>
  <pageMargins left="0.7" right="0.7" top="0.75" bottom="0.75" header="0.3" footer="0.3"/>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8"/>
  <sheetViews>
    <sheetView zoomScale="85" zoomScaleNormal="85" workbookViewId="0">
      <selection activeCell="A1" sqref="A1:H78"/>
    </sheetView>
  </sheetViews>
  <sheetFormatPr defaultColWidth="87.1083333333333" defaultRowHeight="14.25" outlineLevelCol="7"/>
  <cols>
    <col min="1" max="1" width="6.33333333333333" style="44" customWidth="1"/>
    <col min="2" max="2" width="29.4416666666667" style="44" customWidth="1"/>
    <col min="3" max="3" width="102.891666666667" style="44" customWidth="1"/>
    <col min="4" max="4" width="6.33333333333333" style="44" customWidth="1"/>
    <col min="5" max="5" width="7.33333333333333" style="44" customWidth="1"/>
    <col min="6" max="7" width="12.6666666666667" style="44" customWidth="1"/>
    <col min="8" max="8" width="15.1083333333333" style="44" customWidth="1"/>
    <col min="9" max="16384" width="87.1083333333333" style="44"/>
  </cols>
  <sheetData>
    <row r="1" s="43" customFormat="1" spans="1:8">
      <c r="A1" s="63" t="s">
        <v>1</v>
      </c>
      <c r="B1" s="63" t="s">
        <v>656</v>
      </c>
      <c r="C1" s="64" t="s">
        <v>751</v>
      </c>
      <c r="D1" s="63" t="s">
        <v>61</v>
      </c>
      <c r="E1" s="63" t="s">
        <v>562</v>
      </c>
      <c r="F1" s="63" t="s">
        <v>752</v>
      </c>
      <c r="G1" s="63" t="s">
        <v>753</v>
      </c>
      <c r="H1" s="63" t="s">
        <v>4</v>
      </c>
    </row>
    <row r="2" spans="1:8">
      <c r="A2" s="53" t="s">
        <v>6</v>
      </c>
      <c r="B2" s="53" t="s">
        <v>754</v>
      </c>
      <c r="C2" s="65"/>
      <c r="D2" s="66"/>
      <c r="E2" s="66"/>
      <c r="F2" s="67"/>
      <c r="G2" s="66"/>
      <c r="H2" s="66"/>
    </row>
    <row r="3" ht="99.75" spans="1:8">
      <c r="A3" s="47">
        <v>1</v>
      </c>
      <c r="B3" s="68" t="s">
        <v>755</v>
      </c>
      <c r="C3" s="69" t="s">
        <v>756</v>
      </c>
      <c r="D3" s="66" t="s">
        <v>757</v>
      </c>
      <c r="E3" s="66">
        <f>3.6*5.7</f>
        <v>20.52</v>
      </c>
      <c r="F3" s="67">
        <v>0.06</v>
      </c>
      <c r="G3" s="70">
        <f>F3*E3</f>
        <v>1.2312</v>
      </c>
      <c r="H3" s="66"/>
    </row>
    <row r="4" ht="28.5" spans="1:8">
      <c r="A4" s="68">
        <v>2</v>
      </c>
      <c r="B4" s="68" t="s">
        <v>758</v>
      </c>
      <c r="C4" s="71" t="s">
        <v>759</v>
      </c>
      <c r="D4" s="68" t="s">
        <v>757</v>
      </c>
      <c r="E4" s="68">
        <f>2.4*1.8</f>
        <v>4.32</v>
      </c>
      <c r="F4" s="67">
        <v>0.03</v>
      </c>
      <c r="G4" s="70">
        <f t="shared" ref="G4:G19" si="0">F4*E4</f>
        <v>0.1296</v>
      </c>
      <c r="H4" s="66"/>
    </row>
    <row r="5" spans="1:8">
      <c r="A5" s="47">
        <v>3</v>
      </c>
      <c r="B5" s="68" t="s">
        <v>760</v>
      </c>
      <c r="C5" s="72" t="s">
        <v>761</v>
      </c>
      <c r="D5" s="68" t="s">
        <v>757</v>
      </c>
      <c r="E5" s="68">
        <f>5.7*4*3+3.6*4*2</f>
        <v>97.2</v>
      </c>
      <c r="F5" s="67">
        <v>0.005</v>
      </c>
      <c r="G5" s="70">
        <f t="shared" si="0"/>
        <v>0.486</v>
      </c>
      <c r="H5" s="66"/>
    </row>
    <row r="6" spans="1:8">
      <c r="A6" s="68">
        <v>4</v>
      </c>
      <c r="B6" s="68" t="s">
        <v>762</v>
      </c>
      <c r="C6" s="72" t="s">
        <v>763</v>
      </c>
      <c r="D6" s="68" t="s">
        <v>764</v>
      </c>
      <c r="E6" s="68">
        <v>1</v>
      </c>
      <c r="F6" s="67">
        <v>0.3</v>
      </c>
      <c r="G6" s="70">
        <f t="shared" si="0"/>
        <v>0.3</v>
      </c>
      <c r="H6" s="66"/>
    </row>
    <row r="7" spans="1:8">
      <c r="A7" s="47">
        <v>5</v>
      </c>
      <c r="B7" s="68" t="s">
        <v>765</v>
      </c>
      <c r="C7" s="72" t="s">
        <v>766</v>
      </c>
      <c r="D7" s="68" t="s">
        <v>757</v>
      </c>
      <c r="E7" s="68">
        <f>1.1*2.2</f>
        <v>2.42</v>
      </c>
      <c r="F7" s="67">
        <v>0.02</v>
      </c>
      <c r="G7" s="70">
        <f t="shared" si="0"/>
        <v>0.0484</v>
      </c>
      <c r="H7" s="66"/>
    </row>
    <row r="8" spans="1:8">
      <c r="A8" s="68">
        <v>6</v>
      </c>
      <c r="B8" s="68" t="s">
        <v>767</v>
      </c>
      <c r="C8" s="72" t="s">
        <v>768</v>
      </c>
      <c r="D8" s="68" t="s">
        <v>757</v>
      </c>
      <c r="E8" s="68">
        <f>5.7*4</f>
        <v>22.8</v>
      </c>
      <c r="F8" s="67">
        <v>0.025</v>
      </c>
      <c r="G8" s="70">
        <f t="shared" si="0"/>
        <v>0.57</v>
      </c>
      <c r="H8" s="66"/>
    </row>
    <row r="9" spans="1:8">
      <c r="A9" s="47">
        <v>7</v>
      </c>
      <c r="B9" s="68" t="s">
        <v>769</v>
      </c>
      <c r="C9" s="72" t="s">
        <v>770</v>
      </c>
      <c r="D9" s="68" t="s">
        <v>757</v>
      </c>
      <c r="E9" s="68">
        <f>0.6*5.7</f>
        <v>3.42</v>
      </c>
      <c r="F9" s="67">
        <v>0.05</v>
      </c>
      <c r="G9" s="70">
        <f t="shared" si="0"/>
        <v>0.171</v>
      </c>
      <c r="H9" s="66"/>
    </row>
    <row r="10" spans="1:8">
      <c r="A10" s="68">
        <v>8</v>
      </c>
      <c r="B10" s="68" t="s">
        <v>771</v>
      </c>
      <c r="C10" s="72" t="s">
        <v>772</v>
      </c>
      <c r="D10" s="68" t="s">
        <v>670</v>
      </c>
      <c r="E10" s="68">
        <v>10</v>
      </c>
      <c r="F10" s="67">
        <v>0.05</v>
      </c>
      <c r="G10" s="70">
        <f t="shared" si="0"/>
        <v>0.5</v>
      </c>
      <c r="H10" s="66"/>
    </row>
    <row r="11" spans="1:8">
      <c r="A11" s="47">
        <v>9</v>
      </c>
      <c r="B11" s="68" t="s">
        <v>773</v>
      </c>
      <c r="C11" s="72" t="s">
        <v>774</v>
      </c>
      <c r="D11" s="68" t="s">
        <v>608</v>
      </c>
      <c r="E11" s="68">
        <v>2</v>
      </c>
      <c r="F11" s="67">
        <v>0.2</v>
      </c>
      <c r="G11" s="70">
        <f t="shared" si="0"/>
        <v>0.4</v>
      </c>
      <c r="H11" s="68"/>
    </row>
    <row r="12" spans="1:8">
      <c r="A12" s="68">
        <v>10</v>
      </c>
      <c r="B12" s="68" t="s">
        <v>775</v>
      </c>
      <c r="C12" s="72" t="s">
        <v>776</v>
      </c>
      <c r="D12" s="68" t="s">
        <v>608</v>
      </c>
      <c r="E12" s="68">
        <v>1</v>
      </c>
      <c r="F12" s="67">
        <v>6.2</v>
      </c>
      <c r="G12" s="70">
        <f t="shared" si="0"/>
        <v>6.2</v>
      </c>
      <c r="H12" s="68"/>
    </row>
    <row r="13" spans="1:8">
      <c r="A13" s="47">
        <v>11</v>
      </c>
      <c r="B13" s="68" t="s">
        <v>777</v>
      </c>
      <c r="C13" s="72" t="s">
        <v>778</v>
      </c>
      <c r="D13" s="68" t="s">
        <v>586</v>
      </c>
      <c r="E13" s="68">
        <v>1</v>
      </c>
      <c r="F13" s="67">
        <v>0.5</v>
      </c>
      <c r="G13" s="70">
        <f t="shared" si="0"/>
        <v>0.5</v>
      </c>
      <c r="H13" s="68"/>
    </row>
    <row r="14" spans="1:8">
      <c r="A14" s="68">
        <v>12</v>
      </c>
      <c r="B14" s="68" t="s">
        <v>779</v>
      </c>
      <c r="C14" s="72" t="s">
        <v>780</v>
      </c>
      <c r="D14" s="68" t="s">
        <v>586</v>
      </c>
      <c r="E14" s="68">
        <v>1</v>
      </c>
      <c r="F14" s="73">
        <v>0.3</v>
      </c>
      <c r="G14" s="70">
        <f t="shared" si="0"/>
        <v>0.3</v>
      </c>
      <c r="H14" s="68"/>
    </row>
    <row r="15" ht="57" spans="1:8">
      <c r="A15" s="47">
        <v>13</v>
      </c>
      <c r="B15" s="68" t="s">
        <v>781</v>
      </c>
      <c r="C15" s="71" t="s">
        <v>782</v>
      </c>
      <c r="D15" s="68" t="s">
        <v>608</v>
      </c>
      <c r="E15" s="68">
        <v>8</v>
      </c>
      <c r="F15" s="67">
        <v>0.5</v>
      </c>
      <c r="G15" s="70">
        <f t="shared" si="0"/>
        <v>4</v>
      </c>
      <c r="H15" s="68"/>
    </row>
    <row r="16" ht="57" spans="1:8">
      <c r="A16" s="68">
        <v>14</v>
      </c>
      <c r="B16" s="68" t="s">
        <v>783</v>
      </c>
      <c r="C16" s="71" t="s">
        <v>784</v>
      </c>
      <c r="D16" s="68" t="s">
        <v>567</v>
      </c>
      <c r="E16" s="68">
        <v>4</v>
      </c>
      <c r="F16" s="67">
        <v>0.03</v>
      </c>
      <c r="G16" s="70">
        <f t="shared" si="0"/>
        <v>0.12</v>
      </c>
      <c r="H16" s="68"/>
    </row>
    <row r="17" spans="1:8">
      <c r="A17" s="47">
        <v>15</v>
      </c>
      <c r="B17" s="68" t="s">
        <v>785</v>
      </c>
      <c r="C17" s="72" t="s">
        <v>786</v>
      </c>
      <c r="D17" s="68" t="s">
        <v>586</v>
      </c>
      <c r="E17" s="68">
        <v>1</v>
      </c>
      <c r="F17" s="67">
        <v>0.06</v>
      </c>
      <c r="G17" s="70">
        <f t="shared" si="0"/>
        <v>0.06</v>
      </c>
      <c r="H17" s="68"/>
    </row>
    <row r="18" spans="1:8">
      <c r="A18" s="68">
        <v>16</v>
      </c>
      <c r="B18" s="68" t="s">
        <v>787</v>
      </c>
      <c r="C18" s="72" t="s">
        <v>788</v>
      </c>
      <c r="D18" s="68" t="s">
        <v>586</v>
      </c>
      <c r="E18" s="68">
        <v>1</v>
      </c>
      <c r="F18" s="73">
        <v>1.02</v>
      </c>
      <c r="G18" s="70">
        <f t="shared" si="0"/>
        <v>1.02</v>
      </c>
      <c r="H18" s="68"/>
    </row>
    <row r="19" spans="1:8">
      <c r="A19" s="47">
        <v>17</v>
      </c>
      <c r="B19" s="68" t="s">
        <v>789</v>
      </c>
      <c r="C19" s="72" t="s">
        <v>790</v>
      </c>
      <c r="D19" s="68" t="s">
        <v>586</v>
      </c>
      <c r="E19" s="68">
        <v>1</v>
      </c>
      <c r="F19" s="73">
        <v>0.08</v>
      </c>
      <c r="G19" s="70">
        <f t="shared" si="0"/>
        <v>0.08</v>
      </c>
      <c r="H19" s="68"/>
    </row>
    <row r="20" spans="1:8">
      <c r="A20" s="68">
        <v>18</v>
      </c>
      <c r="B20" s="74" t="s">
        <v>791</v>
      </c>
      <c r="C20" s="75"/>
      <c r="D20" s="74"/>
      <c r="E20" s="74"/>
      <c r="F20" s="67"/>
      <c r="G20" s="76">
        <f>SUM(G3:G19)</f>
        <v>16.1162</v>
      </c>
      <c r="H20" s="68"/>
    </row>
    <row r="21" spans="1:8">
      <c r="A21" s="53" t="s">
        <v>38</v>
      </c>
      <c r="B21" s="53" t="s">
        <v>792</v>
      </c>
      <c r="C21" s="72"/>
      <c r="D21" s="68"/>
      <c r="E21" s="68"/>
      <c r="F21" s="67"/>
      <c r="G21" s="70"/>
      <c r="H21" s="66"/>
    </row>
    <row r="22" ht="128.25" spans="1:8">
      <c r="A22" s="68">
        <v>1</v>
      </c>
      <c r="B22" s="68" t="s">
        <v>793</v>
      </c>
      <c r="C22" s="71" t="s">
        <v>794</v>
      </c>
      <c r="D22" s="68" t="s">
        <v>567</v>
      </c>
      <c r="E22" s="68">
        <v>1</v>
      </c>
      <c r="F22" s="67">
        <v>3.2</v>
      </c>
      <c r="G22" s="70">
        <f>F22*E22</f>
        <v>3.2</v>
      </c>
      <c r="H22" s="68"/>
    </row>
    <row r="23" ht="99.75" spans="1:8">
      <c r="A23" s="68">
        <v>2</v>
      </c>
      <c r="B23" s="68" t="s">
        <v>795</v>
      </c>
      <c r="C23" s="71" t="s">
        <v>796</v>
      </c>
      <c r="D23" s="68" t="s">
        <v>797</v>
      </c>
      <c r="E23" s="68">
        <v>32</v>
      </c>
      <c r="F23" s="67">
        <v>0.12</v>
      </c>
      <c r="G23" s="70">
        <f>F23*E23</f>
        <v>3.84</v>
      </c>
      <c r="H23" s="68"/>
    </row>
    <row r="24" spans="1:8">
      <c r="A24" s="68">
        <v>3</v>
      </c>
      <c r="B24" s="68" t="s">
        <v>798</v>
      </c>
      <c r="C24" s="72" t="s">
        <v>799</v>
      </c>
      <c r="D24" s="68" t="s">
        <v>670</v>
      </c>
      <c r="E24" s="68">
        <v>1</v>
      </c>
      <c r="F24" s="67">
        <v>1.5</v>
      </c>
      <c r="G24" s="70">
        <f>F24*E24</f>
        <v>1.5</v>
      </c>
      <c r="H24" s="68"/>
    </row>
    <row r="25" spans="1:8">
      <c r="A25" s="68">
        <v>4</v>
      </c>
      <c r="B25" s="68" t="s">
        <v>800</v>
      </c>
      <c r="C25" s="72" t="s">
        <v>801</v>
      </c>
      <c r="D25" s="68" t="s">
        <v>586</v>
      </c>
      <c r="E25" s="68">
        <v>1</v>
      </c>
      <c r="F25" s="67">
        <v>0.5</v>
      </c>
      <c r="G25" s="70">
        <f>F25*E25</f>
        <v>0.5</v>
      </c>
      <c r="H25" s="68"/>
    </row>
    <row r="26" spans="1:8">
      <c r="A26" s="68">
        <v>5</v>
      </c>
      <c r="B26" s="74" t="s">
        <v>802</v>
      </c>
      <c r="C26" s="75"/>
      <c r="D26" s="74"/>
      <c r="E26" s="74"/>
      <c r="F26" s="67"/>
      <c r="G26" s="76">
        <f>SUM(G22:G25)</f>
        <v>9.04</v>
      </c>
      <c r="H26" s="68"/>
    </row>
    <row r="27" spans="1:8">
      <c r="A27" s="53" t="s">
        <v>53</v>
      </c>
      <c r="B27" s="53" t="s">
        <v>803</v>
      </c>
      <c r="C27" s="77"/>
      <c r="D27" s="53"/>
      <c r="E27" s="53"/>
      <c r="F27" s="67"/>
      <c r="G27" s="76"/>
      <c r="H27" s="68"/>
    </row>
    <row r="28" ht="156.75" spans="1:8">
      <c r="A28" s="47">
        <v>1</v>
      </c>
      <c r="B28" s="13" t="s">
        <v>804</v>
      </c>
      <c r="C28" s="39" t="s">
        <v>805</v>
      </c>
      <c r="D28" s="13" t="s">
        <v>608</v>
      </c>
      <c r="E28" s="13">
        <v>1</v>
      </c>
      <c r="F28" s="67">
        <v>0.28</v>
      </c>
      <c r="G28" s="70">
        <f>F28*E28</f>
        <v>0.28</v>
      </c>
      <c r="H28" s="68"/>
    </row>
    <row r="29" ht="114" spans="1:8">
      <c r="A29" s="13">
        <v>2</v>
      </c>
      <c r="B29" s="13" t="s">
        <v>806</v>
      </c>
      <c r="C29" s="39" t="s">
        <v>807</v>
      </c>
      <c r="D29" s="13" t="s">
        <v>567</v>
      </c>
      <c r="E29" s="13">
        <v>1</v>
      </c>
      <c r="F29" s="67">
        <v>0.12</v>
      </c>
      <c r="G29" s="70">
        <f>F29*E29</f>
        <v>0.12</v>
      </c>
      <c r="H29" s="68"/>
    </row>
    <row r="30" ht="99.75" spans="1:8">
      <c r="A30" s="47">
        <v>3</v>
      </c>
      <c r="B30" s="13" t="s">
        <v>808</v>
      </c>
      <c r="C30" s="39" t="s">
        <v>809</v>
      </c>
      <c r="D30" s="13" t="s">
        <v>608</v>
      </c>
      <c r="E30" s="13">
        <v>1</v>
      </c>
      <c r="F30" s="67">
        <v>0.043</v>
      </c>
      <c r="G30" s="70">
        <f>F30*E30</f>
        <v>0.043</v>
      </c>
      <c r="H30" s="68"/>
    </row>
    <row r="31" spans="1:8">
      <c r="A31" s="13">
        <v>4</v>
      </c>
      <c r="B31" s="13" t="s">
        <v>810</v>
      </c>
      <c r="C31" s="41" t="s">
        <v>811</v>
      </c>
      <c r="D31" s="13" t="s">
        <v>670</v>
      </c>
      <c r="E31" s="13">
        <v>1</v>
      </c>
      <c r="F31" s="67">
        <v>0.005</v>
      </c>
      <c r="G31" s="70">
        <f>F31*E31</f>
        <v>0.005</v>
      </c>
      <c r="H31" s="68"/>
    </row>
    <row r="32" ht="28.5" spans="1:8">
      <c r="A32" s="47">
        <v>5</v>
      </c>
      <c r="B32" s="78" t="s">
        <v>800</v>
      </c>
      <c r="C32" s="79" t="s">
        <v>812</v>
      </c>
      <c r="D32" s="13" t="s">
        <v>813</v>
      </c>
      <c r="E32" s="80">
        <v>1</v>
      </c>
      <c r="F32" s="67">
        <v>0.06</v>
      </c>
      <c r="G32" s="70">
        <f>F32*E32</f>
        <v>0.06</v>
      </c>
      <c r="H32" s="68"/>
    </row>
    <row r="33" spans="1:8">
      <c r="A33" s="13">
        <v>6</v>
      </c>
      <c r="B33" s="74" t="s">
        <v>814</v>
      </c>
      <c r="C33" s="75"/>
      <c r="D33" s="74"/>
      <c r="E33" s="74"/>
      <c r="F33" s="67"/>
      <c r="G33" s="76">
        <f>SUM(G28:G32)</f>
        <v>0.508</v>
      </c>
      <c r="H33" s="68"/>
    </row>
    <row r="34" spans="1:8">
      <c r="A34" s="53" t="s">
        <v>56</v>
      </c>
      <c r="B34" s="53" t="s">
        <v>815</v>
      </c>
      <c r="C34" s="41"/>
      <c r="D34" s="47"/>
      <c r="E34" s="47"/>
      <c r="F34" s="67"/>
      <c r="G34" s="81"/>
      <c r="H34" s="68"/>
    </row>
    <row r="35" ht="57" spans="1:8">
      <c r="A35" s="13">
        <v>1</v>
      </c>
      <c r="B35" s="82" t="s">
        <v>816</v>
      </c>
      <c r="C35" s="39" t="s">
        <v>817</v>
      </c>
      <c r="D35" s="13" t="s">
        <v>567</v>
      </c>
      <c r="E35" s="13">
        <v>4</v>
      </c>
      <c r="F35" s="67">
        <v>0.016</v>
      </c>
      <c r="G35" s="70">
        <f t="shared" ref="G35:G49" si="1">F35*E35</f>
        <v>0.064</v>
      </c>
      <c r="H35" s="47"/>
    </row>
    <row r="36" ht="57" spans="1:8">
      <c r="A36" s="13">
        <v>2</v>
      </c>
      <c r="B36" s="82" t="s">
        <v>818</v>
      </c>
      <c r="C36" s="39" t="s">
        <v>819</v>
      </c>
      <c r="D36" s="13" t="s">
        <v>737</v>
      </c>
      <c r="E36" s="13">
        <v>4</v>
      </c>
      <c r="F36" s="67">
        <v>0.016</v>
      </c>
      <c r="G36" s="70">
        <f t="shared" si="1"/>
        <v>0.064</v>
      </c>
      <c r="H36" s="47"/>
    </row>
    <row r="37" ht="28.5" spans="1:8">
      <c r="A37" s="13">
        <v>3</v>
      </c>
      <c r="B37" s="82" t="s">
        <v>820</v>
      </c>
      <c r="C37" s="39" t="s">
        <v>821</v>
      </c>
      <c r="D37" s="13" t="s">
        <v>737</v>
      </c>
      <c r="E37" s="13">
        <v>1</v>
      </c>
      <c r="F37" s="67">
        <v>0.012</v>
      </c>
      <c r="G37" s="70">
        <f t="shared" si="1"/>
        <v>0.012</v>
      </c>
      <c r="H37" s="47"/>
    </row>
    <row r="38" ht="42.75" spans="1:8">
      <c r="A38" s="13">
        <v>4</v>
      </c>
      <c r="B38" s="82" t="s">
        <v>822</v>
      </c>
      <c r="C38" s="39" t="s">
        <v>823</v>
      </c>
      <c r="D38" s="13" t="s">
        <v>737</v>
      </c>
      <c r="E38" s="13">
        <v>1</v>
      </c>
      <c r="F38" s="67">
        <v>0.016</v>
      </c>
      <c r="G38" s="70">
        <f t="shared" si="1"/>
        <v>0.016</v>
      </c>
      <c r="H38" s="47"/>
    </row>
    <row r="39" ht="28.5" spans="1:8">
      <c r="A39" s="13">
        <v>5</v>
      </c>
      <c r="B39" s="82" t="s">
        <v>824</v>
      </c>
      <c r="C39" s="39" t="s">
        <v>825</v>
      </c>
      <c r="D39" s="13" t="s">
        <v>737</v>
      </c>
      <c r="E39" s="13">
        <v>1</v>
      </c>
      <c r="F39" s="67">
        <v>0.01</v>
      </c>
      <c r="G39" s="70">
        <f t="shared" si="1"/>
        <v>0.01</v>
      </c>
      <c r="H39" s="47"/>
    </row>
    <row r="40" ht="28.5" spans="1:8">
      <c r="A40" s="13">
        <v>6</v>
      </c>
      <c r="B40" s="82" t="s">
        <v>826</v>
      </c>
      <c r="C40" s="39" t="s">
        <v>827</v>
      </c>
      <c r="D40" s="13" t="s">
        <v>567</v>
      </c>
      <c r="E40" s="13">
        <v>1</v>
      </c>
      <c r="F40" s="67">
        <v>0.35</v>
      </c>
      <c r="G40" s="70">
        <f t="shared" si="1"/>
        <v>0.35</v>
      </c>
      <c r="H40" s="47"/>
    </row>
    <row r="41" ht="57" spans="1:8">
      <c r="A41" s="13">
        <v>7</v>
      </c>
      <c r="B41" s="82" t="s">
        <v>828</v>
      </c>
      <c r="C41" s="39" t="s">
        <v>829</v>
      </c>
      <c r="D41" s="13" t="s">
        <v>567</v>
      </c>
      <c r="E41" s="13">
        <v>1</v>
      </c>
      <c r="F41" s="67">
        <v>0.15</v>
      </c>
      <c r="G41" s="70">
        <f t="shared" si="1"/>
        <v>0.15</v>
      </c>
      <c r="H41" s="47"/>
    </row>
    <row r="42" ht="57" spans="1:8">
      <c r="A42" s="13">
        <v>8</v>
      </c>
      <c r="B42" s="82" t="s">
        <v>830</v>
      </c>
      <c r="C42" s="39" t="s">
        <v>831</v>
      </c>
      <c r="D42" s="13" t="s">
        <v>567</v>
      </c>
      <c r="E42" s="13">
        <v>1</v>
      </c>
      <c r="F42" s="67">
        <v>0.4</v>
      </c>
      <c r="G42" s="70">
        <f t="shared" si="1"/>
        <v>0.4</v>
      </c>
      <c r="H42" s="47"/>
    </row>
    <row r="43" ht="85.5" spans="1:8">
      <c r="A43" s="13">
        <v>9</v>
      </c>
      <c r="B43" s="82" t="s">
        <v>832</v>
      </c>
      <c r="C43" s="39" t="s">
        <v>833</v>
      </c>
      <c r="D43" s="13" t="s">
        <v>608</v>
      </c>
      <c r="E43" s="13">
        <v>1</v>
      </c>
      <c r="F43" s="67">
        <v>0.8</v>
      </c>
      <c r="G43" s="70">
        <f t="shared" si="1"/>
        <v>0.8</v>
      </c>
      <c r="H43" s="47"/>
    </row>
    <row r="44" spans="1:8">
      <c r="A44" s="13">
        <v>10</v>
      </c>
      <c r="B44" s="82" t="s">
        <v>834</v>
      </c>
      <c r="C44" s="41" t="s">
        <v>835</v>
      </c>
      <c r="D44" s="13" t="s">
        <v>836</v>
      </c>
      <c r="E44" s="13">
        <v>60</v>
      </c>
      <c r="F44" s="67">
        <v>0.01</v>
      </c>
      <c r="G44" s="70">
        <f t="shared" si="1"/>
        <v>0.6</v>
      </c>
      <c r="H44" s="47"/>
    </row>
    <row r="45" spans="1:8">
      <c r="A45" s="13">
        <v>11</v>
      </c>
      <c r="B45" s="82" t="s">
        <v>837</v>
      </c>
      <c r="C45" s="41" t="s">
        <v>838</v>
      </c>
      <c r="D45" s="13" t="s">
        <v>608</v>
      </c>
      <c r="E45" s="13">
        <v>1</v>
      </c>
      <c r="F45" s="67">
        <v>0.05</v>
      </c>
      <c r="G45" s="70">
        <f t="shared" si="1"/>
        <v>0.05</v>
      </c>
      <c r="H45" s="47"/>
    </row>
    <row r="46" spans="1:8">
      <c r="A46" s="13">
        <v>12</v>
      </c>
      <c r="B46" s="82" t="s">
        <v>839</v>
      </c>
      <c r="C46" s="41" t="s">
        <v>840</v>
      </c>
      <c r="D46" s="13" t="s">
        <v>670</v>
      </c>
      <c r="E46" s="13">
        <v>3</v>
      </c>
      <c r="F46" s="67">
        <v>0.02</v>
      </c>
      <c r="G46" s="70">
        <f t="shared" si="1"/>
        <v>0.06</v>
      </c>
      <c r="H46" s="47"/>
    </row>
    <row r="47" ht="42.75" spans="1:8">
      <c r="A47" s="13">
        <v>13</v>
      </c>
      <c r="B47" s="82" t="s">
        <v>841</v>
      </c>
      <c r="C47" s="83" t="s">
        <v>842</v>
      </c>
      <c r="D47" s="82" t="s">
        <v>737</v>
      </c>
      <c r="E47" s="82">
        <v>4</v>
      </c>
      <c r="F47" s="67">
        <v>0.016</v>
      </c>
      <c r="G47" s="84">
        <f t="shared" si="1"/>
        <v>0.064</v>
      </c>
      <c r="H47" s="82"/>
    </row>
    <row r="48" spans="1:8">
      <c r="A48" s="13">
        <v>14</v>
      </c>
      <c r="B48" s="82" t="s">
        <v>843</v>
      </c>
      <c r="C48" s="85" t="s">
        <v>844</v>
      </c>
      <c r="D48" s="82" t="s">
        <v>670</v>
      </c>
      <c r="E48" s="82">
        <v>1</v>
      </c>
      <c r="F48" s="67">
        <v>0.05</v>
      </c>
      <c r="G48" s="84">
        <f t="shared" si="1"/>
        <v>0.05</v>
      </c>
      <c r="H48" s="82" t="s">
        <v>845</v>
      </c>
    </row>
    <row r="49" spans="1:8">
      <c r="A49" s="13">
        <v>15</v>
      </c>
      <c r="B49" s="82" t="s">
        <v>800</v>
      </c>
      <c r="C49" s="85" t="s">
        <v>846</v>
      </c>
      <c r="D49" s="82" t="s">
        <v>586</v>
      </c>
      <c r="E49" s="82">
        <v>1</v>
      </c>
      <c r="F49" s="67">
        <v>0.35</v>
      </c>
      <c r="G49" s="84">
        <f t="shared" si="1"/>
        <v>0.35</v>
      </c>
      <c r="H49" s="82"/>
    </row>
    <row r="50" spans="1:8">
      <c r="A50" s="13">
        <v>16</v>
      </c>
      <c r="B50" s="74" t="s">
        <v>456</v>
      </c>
      <c r="C50" s="75"/>
      <c r="D50" s="74"/>
      <c r="E50" s="74"/>
      <c r="F50" s="67"/>
      <c r="G50" s="76">
        <f>SUM(G35:G49)</f>
        <v>3.04</v>
      </c>
      <c r="H50" s="47"/>
    </row>
    <row r="51" spans="1:8">
      <c r="A51" s="53" t="s">
        <v>457</v>
      </c>
      <c r="B51" s="53" t="s">
        <v>847</v>
      </c>
      <c r="C51" s="41"/>
      <c r="D51" s="47"/>
      <c r="E51" s="47"/>
      <c r="F51" s="67"/>
      <c r="G51" s="81"/>
      <c r="H51" s="47"/>
    </row>
    <row r="52" ht="42.75" spans="1:8">
      <c r="A52" s="47">
        <v>1</v>
      </c>
      <c r="B52" s="13" t="s">
        <v>848</v>
      </c>
      <c r="C52" s="39" t="s">
        <v>849</v>
      </c>
      <c r="D52" s="86" t="s">
        <v>850</v>
      </c>
      <c r="E52" s="13">
        <v>4</v>
      </c>
      <c r="F52" s="67">
        <v>0.02</v>
      </c>
      <c r="G52" s="70">
        <f>F52*E52</f>
        <v>0.08</v>
      </c>
      <c r="H52" s="47"/>
    </row>
    <row r="53" spans="1:8">
      <c r="A53" s="82">
        <v>2</v>
      </c>
      <c r="B53" s="82" t="s">
        <v>851</v>
      </c>
      <c r="C53" s="85" t="s">
        <v>852</v>
      </c>
      <c r="D53" s="82" t="s">
        <v>853</v>
      </c>
      <c r="E53" s="13">
        <f>30</f>
        <v>30</v>
      </c>
      <c r="F53" s="67">
        <v>0.007</v>
      </c>
      <c r="G53" s="70">
        <f t="shared" ref="G53:G56" si="2">F53*E53</f>
        <v>0.21</v>
      </c>
      <c r="H53" s="47"/>
    </row>
    <row r="54" spans="1:8">
      <c r="A54" s="47">
        <v>3</v>
      </c>
      <c r="B54" s="82" t="s">
        <v>854</v>
      </c>
      <c r="C54" s="85" t="s">
        <v>855</v>
      </c>
      <c r="D54" s="82" t="s">
        <v>853</v>
      </c>
      <c r="E54" s="13">
        <f>(3.5*2+5.7*2)</f>
        <v>18.4</v>
      </c>
      <c r="F54" s="67">
        <v>0.005</v>
      </c>
      <c r="G54" s="70">
        <f t="shared" si="2"/>
        <v>0.092</v>
      </c>
      <c r="H54" s="47"/>
    </row>
    <row r="55" spans="1:8">
      <c r="A55" s="82">
        <v>4</v>
      </c>
      <c r="B55" s="82" t="s">
        <v>856</v>
      </c>
      <c r="C55" s="85" t="s">
        <v>857</v>
      </c>
      <c r="D55" s="82" t="s">
        <v>853</v>
      </c>
      <c r="E55" s="13">
        <f>9*3.5+5.7*2</f>
        <v>42.9</v>
      </c>
      <c r="F55" s="67">
        <v>0.005</v>
      </c>
      <c r="G55" s="70">
        <f t="shared" si="2"/>
        <v>0.2145</v>
      </c>
      <c r="H55" s="47"/>
    </row>
    <row r="56" spans="1:8">
      <c r="A56" s="47">
        <v>5</v>
      </c>
      <c r="B56" s="82" t="s">
        <v>858</v>
      </c>
      <c r="C56" s="85" t="s">
        <v>859</v>
      </c>
      <c r="D56" s="82" t="s">
        <v>586</v>
      </c>
      <c r="E56" s="13">
        <v>1</v>
      </c>
      <c r="F56" s="67">
        <v>0.15</v>
      </c>
      <c r="G56" s="70">
        <f t="shared" si="2"/>
        <v>0.15</v>
      </c>
      <c r="H56" s="47"/>
    </row>
    <row r="57" spans="1:8">
      <c r="A57" s="82">
        <v>6</v>
      </c>
      <c r="B57" s="74" t="s">
        <v>482</v>
      </c>
      <c r="D57" s="74"/>
      <c r="E57" s="74"/>
      <c r="F57" s="67"/>
      <c r="G57" s="76">
        <f>SUM(G52:G56)</f>
        <v>0.7465</v>
      </c>
      <c r="H57" s="87"/>
    </row>
    <row r="58" spans="1:8">
      <c r="A58" s="87" t="s">
        <v>483</v>
      </c>
      <c r="B58" s="53" t="s">
        <v>860</v>
      </c>
      <c r="C58" s="75"/>
      <c r="D58" s="87"/>
      <c r="E58" s="87"/>
      <c r="F58" s="67"/>
      <c r="G58" s="88"/>
      <c r="H58" s="87"/>
    </row>
    <row r="59" spans="1:8">
      <c r="A59" s="87">
        <v>1</v>
      </c>
      <c r="B59" s="4" t="s">
        <v>861</v>
      </c>
      <c r="C59" s="89" t="s">
        <v>862</v>
      </c>
      <c r="D59" s="4" t="s">
        <v>567</v>
      </c>
      <c r="E59" s="87">
        <v>1</v>
      </c>
      <c r="F59" s="67">
        <v>0.55</v>
      </c>
      <c r="G59" s="70">
        <f>F59*E59</f>
        <v>0.55</v>
      </c>
      <c r="H59" s="87"/>
    </row>
    <row r="60" spans="1:8">
      <c r="A60" s="87">
        <v>2</v>
      </c>
      <c r="B60" s="4" t="s">
        <v>863</v>
      </c>
      <c r="C60" s="89" t="s">
        <v>864</v>
      </c>
      <c r="D60" s="4" t="s">
        <v>670</v>
      </c>
      <c r="E60" s="87">
        <v>1</v>
      </c>
      <c r="F60" s="67">
        <v>0.52</v>
      </c>
      <c r="G60" s="70">
        <f t="shared" ref="G60:G65" si="3">F60*E60</f>
        <v>0.52</v>
      </c>
      <c r="H60" s="87"/>
    </row>
    <row r="61" spans="1:8">
      <c r="A61" s="87">
        <v>3</v>
      </c>
      <c r="B61" s="4" t="s">
        <v>865</v>
      </c>
      <c r="C61" s="89" t="s">
        <v>866</v>
      </c>
      <c r="D61" s="4" t="s">
        <v>670</v>
      </c>
      <c r="E61" s="87">
        <v>1</v>
      </c>
      <c r="F61" s="67">
        <v>0.02</v>
      </c>
      <c r="G61" s="70">
        <f t="shared" si="3"/>
        <v>0.02</v>
      </c>
      <c r="H61" s="87"/>
    </row>
    <row r="62" spans="1:8">
      <c r="A62" s="87">
        <v>4</v>
      </c>
      <c r="B62" s="4" t="s">
        <v>867</v>
      </c>
      <c r="C62" s="89" t="s">
        <v>868</v>
      </c>
      <c r="D62" s="4"/>
      <c r="E62" s="87">
        <v>1</v>
      </c>
      <c r="F62" s="67">
        <v>0.2</v>
      </c>
      <c r="G62" s="70">
        <f t="shared" si="3"/>
        <v>0.2</v>
      </c>
      <c r="H62" s="87"/>
    </row>
    <row r="63" spans="1:8">
      <c r="A63" s="87">
        <v>5</v>
      </c>
      <c r="B63" s="4" t="s">
        <v>869</v>
      </c>
      <c r="C63" s="89" t="s">
        <v>870</v>
      </c>
      <c r="D63" s="4" t="s">
        <v>670</v>
      </c>
      <c r="E63" s="87">
        <v>32</v>
      </c>
      <c r="F63" s="67">
        <v>0.015</v>
      </c>
      <c r="G63" s="70">
        <f t="shared" si="3"/>
        <v>0.48</v>
      </c>
      <c r="H63" s="87"/>
    </row>
    <row r="64" ht="71.25" spans="1:8">
      <c r="A64" s="87">
        <v>6</v>
      </c>
      <c r="B64" s="4" t="s">
        <v>871</v>
      </c>
      <c r="C64" s="6" t="s">
        <v>872</v>
      </c>
      <c r="D64" s="4" t="s">
        <v>670</v>
      </c>
      <c r="E64" s="87">
        <v>1</v>
      </c>
      <c r="F64" s="67">
        <v>0.06</v>
      </c>
      <c r="G64" s="70">
        <f t="shared" si="3"/>
        <v>0.06</v>
      </c>
      <c r="H64" s="87"/>
    </row>
    <row r="65" spans="1:8">
      <c r="A65" s="87">
        <v>7</v>
      </c>
      <c r="B65" s="4" t="s">
        <v>800</v>
      </c>
      <c r="C65" s="89" t="s">
        <v>873</v>
      </c>
      <c r="D65" s="4" t="s">
        <v>586</v>
      </c>
      <c r="E65" s="87">
        <v>1</v>
      </c>
      <c r="F65" s="67">
        <v>0.36</v>
      </c>
      <c r="G65" s="70">
        <f t="shared" si="3"/>
        <v>0.36</v>
      </c>
      <c r="H65" s="87"/>
    </row>
    <row r="66" spans="1:8">
      <c r="A66" s="87">
        <v>8</v>
      </c>
      <c r="B66" s="74" t="s">
        <v>500</v>
      </c>
      <c r="C66" s="75"/>
      <c r="D66" s="74"/>
      <c r="E66" s="74"/>
      <c r="F66" s="67"/>
      <c r="G66" s="76">
        <f>SUM(G59:G65)</f>
        <v>2.19</v>
      </c>
      <c r="H66" s="87"/>
    </row>
    <row r="67" spans="1:8">
      <c r="A67" s="90" t="s">
        <v>501</v>
      </c>
      <c r="B67" s="90" t="s">
        <v>874</v>
      </c>
      <c r="C67" s="91"/>
      <c r="D67" s="87"/>
      <c r="E67" s="87"/>
      <c r="F67" s="67"/>
      <c r="G67" s="88"/>
      <c r="H67" s="87"/>
    </row>
    <row r="68" ht="99.75" spans="1:8">
      <c r="A68" s="4">
        <v>1</v>
      </c>
      <c r="B68" s="4" t="s">
        <v>875</v>
      </c>
      <c r="C68" s="6" t="s">
        <v>876</v>
      </c>
      <c r="D68" s="4" t="s">
        <v>567</v>
      </c>
      <c r="E68" s="4">
        <v>1</v>
      </c>
      <c r="F68" s="67">
        <v>0.2</v>
      </c>
      <c r="G68" s="92">
        <f>F68*E68</f>
        <v>0.2</v>
      </c>
      <c r="H68" s="87"/>
    </row>
    <row r="69" ht="99.75" spans="1:8">
      <c r="A69" s="4">
        <v>2</v>
      </c>
      <c r="B69" s="4" t="s">
        <v>877</v>
      </c>
      <c r="C69" s="6" t="s">
        <v>878</v>
      </c>
      <c r="D69" s="4" t="s">
        <v>567</v>
      </c>
      <c r="E69" s="4">
        <v>1</v>
      </c>
      <c r="F69" s="67">
        <v>0.28</v>
      </c>
      <c r="G69" s="92">
        <f t="shared" ref="G69:G71" si="4">F69*E69</f>
        <v>0.28</v>
      </c>
      <c r="H69" s="87"/>
    </row>
    <row r="70" ht="142.5" spans="1:8">
      <c r="A70" s="4">
        <v>3</v>
      </c>
      <c r="B70" s="4" t="s">
        <v>879</v>
      </c>
      <c r="C70" s="6" t="s">
        <v>880</v>
      </c>
      <c r="D70" s="4" t="s">
        <v>567</v>
      </c>
      <c r="E70" s="4">
        <v>1</v>
      </c>
      <c r="F70" s="67">
        <v>0.5</v>
      </c>
      <c r="G70" s="92">
        <f t="shared" si="4"/>
        <v>0.5</v>
      </c>
      <c r="H70" s="87"/>
    </row>
    <row r="71" spans="1:8">
      <c r="A71" s="4">
        <v>4</v>
      </c>
      <c r="B71" s="4" t="s">
        <v>800</v>
      </c>
      <c r="C71" s="89" t="s">
        <v>881</v>
      </c>
      <c r="D71" s="4" t="s">
        <v>813</v>
      </c>
      <c r="E71" s="4">
        <v>1</v>
      </c>
      <c r="F71" s="67">
        <v>0.08</v>
      </c>
      <c r="G71" s="92">
        <f t="shared" si="4"/>
        <v>0.08</v>
      </c>
      <c r="H71" s="87"/>
    </row>
    <row r="72" spans="1:8">
      <c r="A72" s="4">
        <v>5</v>
      </c>
      <c r="B72" s="74" t="s">
        <v>510</v>
      </c>
      <c r="C72" s="75"/>
      <c r="D72" s="74"/>
      <c r="E72" s="74"/>
      <c r="F72" s="67"/>
      <c r="G72" s="76">
        <f>SUM(G68:G71)</f>
        <v>1.06</v>
      </c>
      <c r="H72" s="87"/>
    </row>
    <row r="73" spans="1:8">
      <c r="A73" s="90" t="s">
        <v>511</v>
      </c>
      <c r="B73" s="90" t="s">
        <v>882</v>
      </c>
      <c r="C73" s="93"/>
      <c r="D73" s="90"/>
      <c r="E73" s="90"/>
      <c r="F73" s="67"/>
      <c r="G73" s="94"/>
      <c r="H73" s="87"/>
    </row>
    <row r="74" spans="1:8">
      <c r="A74" s="95">
        <v>1</v>
      </c>
      <c r="B74" s="13" t="s">
        <v>883</v>
      </c>
      <c r="C74" s="41" t="s">
        <v>884</v>
      </c>
      <c r="D74" s="47" t="s">
        <v>670</v>
      </c>
      <c r="E74" s="47">
        <v>1</v>
      </c>
      <c r="F74" s="67">
        <v>0.03</v>
      </c>
      <c r="G74" s="70">
        <f t="shared" ref="G74:G76" si="5">F74*E74</f>
        <v>0.03</v>
      </c>
      <c r="H74" s="87"/>
    </row>
    <row r="75" spans="1:8">
      <c r="A75" s="95">
        <v>2</v>
      </c>
      <c r="B75" s="13" t="s">
        <v>885</v>
      </c>
      <c r="C75" s="41" t="s">
        <v>886</v>
      </c>
      <c r="D75" s="47" t="s">
        <v>670</v>
      </c>
      <c r="E75" s="47">
        <v>1</v>
      </c>
      <c r="F75" s="67">
        <v>0.05</v>
      </c>
      <c r="G75" s="70">
        <f t="shared" si="5"/>
        <v>0.05</v>
      </c>
      <c r="H75" s="87"/>
    </row>
    <row r="76" spans="1:8">
      <c r="A76" s="95">
        <v>3</v>
      </c>
      <c r="B76" s="13" t="s">
        <v>800</v>
      </c>
      <c r="C76" s="41" t="s">
        <v>887</v>
      </c>
      <c r="D76" s="47" t="s">
        <v>586</v>
      </c>
      <c r="E76" s="47">
        <v>1</v>
      </c>
      <c r="F76" s="67">
        <v>0.3</v>
      </c>
      <c r="G76" s="70">
        <f t="shared" si="5"/>
        <v>0.3</v>
      </c>
      <c r="H76" s="87"/>
    </row>
    <row r="77" spans="1:8">
      <c r="A77" s="95">
        <v>4</v>
      </c>
      <c r="B77" s="74" t="s">
        <v>515</v>
      </c>
      <c r="C77" s="75"/>
      <c r="D77" s="74"/>
      <c r="E77" s="74"/>
      <c r="F77" s="96"/>
      <c r="G77" s="76">
        <f>SUM(G74:G76)</f>
        <v>0.38</v>
      </c>
      <c r="H77" s="87"/>
    </row>
    <row r="78" spans="1:8">
      <c r="A78" s="53" t="s">
        <v>888</v>
      </c>
      <c r="B78" s="97" t="s">
        <v>889</v>
      </c>
      <c r="C78" s="98"/>
      <c r="D78" s="98"/>
      <c r="E78" s="98"/>
      <c r="F78" s="99"/>
      <c r="G78" s="76">
        <f>ROUND(SUM(G20+G26+G33+G50+G57+G66+G72+G77),2)</f>
        <v>33.08</v>
      </c>
      <c r="H78" s="100"/>
    </row>
  </sheetData>
  <mergeCells count="1">
    <mergeCell ref="B78:F78"/>
  </mergeCells>
  <pageMargins left="0.7" right="0.7" top="0.75" bottom="0.75" header="0.3" footer="0.3"/>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
  <sheetViews>
    <sheetView zoomScale="190" zoomScaleNormal="190" workbookViewId="0">
      <selection activeCell="H3" sqref="A1:H3"/>
    </sheetView>
  </sheetViews>
  <sheetFormatPr defaultColWidth="9" defaultRowHeight="14.25" outlineLevelRow="2" outlineLevelCol="7"/>
  <cols>
    <col min="1" max="1" width="6" customWidth="1"/>
    <col min="3" max="3" width="27.1083333333333" customWidth="1"/>
    <col min="4" max="5" width="6" customWidth="1"/>
    <col min="6" max="7" width="15.3333333333333" customWidth="1"/>
    <col min="8" max="8" width="5.55833333333333" customWidth="1"/>
  </cols>
  <sheetData>
    <row r="1" spans="1:8">
      <c r="A1" s="38" t="s">
        <v>1</v>
      </c>
      <c r="B1" s="38" t="s">
        <v>560</v>
      </c>
      <c r="C1" s="38" t="s">
        <v>561</v>
      </c>
      <c r="D1" s="38" t="s">
        <v>61</v>
      </c>
      <c r="E1" s="38" t="s">
        <v>562</v>
      </c>
      <c r="F1" s="38" t="s">
        <v>563</v>
      </c>
      <c r="G1" s="38" t="s">
        <v>564</v>
      </c>
      <c r="H1" s="38" t="s">
        <v>4</v>
      </c>
    </row>
    <row r="2" ht="71.25" spans="1:8">
      <c r="A2" s="47">
        <v>1</v>
      </c>
      <c r="B2" s="47" t="s">
        <v>890</v>
      </c>
      <c r="C2" s="13" t="s">
        <v>891</v>
      </c>
      <c r="D2" s="47" t="s">
        <v>567</v>
      </c>
      <c r="E2" s="47">
        <v>6</v>
      </c>
      <c r="F2" s="47">
        <v>1.465</v>
      </c>
      <c r="G2" s="4">
        <f>E2*F2</f>
        <v>8.79</v>
      </c>
      <c r="H2" s="47"/>
    </row>
    <row r="3" ht="15.75" spans="1:8">
      <c r="A3" s="47" t="s">
        <v>892</v>
      </c>
      <c r="B3" s="47"/>
      <c r="C3" s="47"/>
      <c r="D3" s="47"/>
      <c r="E3" s="47"/>
      <c r="F3" s="47"/>
      <c r="G3" s="4">
        <f>G2</f>
        <v>8.79</v>
      </c>
      <c r="H3" s="62"/>
    </row>
  </sheetData>
  <mergeCells count="1">
    <mergeCell ref="A3:F3"/>
  </mergeCells>
  <pageMargins left="0.7" right="0.7" top="0.75" bottom="0.75" header="0.3" footer="0.3"/>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I26"/>
  <sheetViews>
    <sheetView zoomScale="70" zoomScaleNormal="70" workbookViewId="0">
      <selection activeCell="D6" sqref="D6"/>
    </sheetView>
  </sheetViews>
  <sheetFormatPr defaultColWidth="50.5583333333333" defaultRowHeight="15.75"/>
  <cols>
    <col min="1" max="1" width="5.55833333333333" style="54" customWidth="1"/>
    <col min="2" max="2" width="32.775" style="54" customWidth="1"/>
    <col min="3" max="3" width="50.4416666666667" style="54" customWidth="1"/>
    <col min="4" max="4" width="77.5583333333333" style="55" customWidth="1"/>
    <col min="5" max="5" width="8.55833333333333" style="54" customWidth="1"/>
    <col min="6" max="6" width="5.55833333333333" style="54" customWidth="1"/>
    <col min="7" max="7" width="13.8916666666667" style="54" customWidth="1"/>
    <col min="8" max="8" width="11.6666666666667" style="54" customWidth="1"/>
    <col min="9" max="9" width="29.225" style="54" customWidth="1"/>
    <col min="10" max="16384" width="50.5583333333333" style="54"/>
  </cols>
  <sheetData>
    <row r="2" s="43" customFormat="1" ht="14.25" spans="1:9">
      <c r="A2" s="38" t="s">
        <v>1</v>
      </c>
      <c r="B2" s="56" t="s">
        <v>560</v>
      </c>
      <c r="C2" s="57"/>
      <c r="D2" s="58" t="s">
        <v>561</v>
      </c>
      <c r="E2" s="38" t="s">
        <v>61</v>
      </c>
      <c r="F2" s="38" t="s">
        <v>562</v>
      </c>
      <c r="G2" s="38" t="s">
        <v>563</v>
      </c>
      <c r="H2" s="38" t="s">
        <v>564</v>
      </c>
      <c r="I2" s="38" t="s">
        <v>4</v>
      </c>
    </row>
    <row r="3" ht="171" spans="1:9">
      <c r="A3" s="47">
        <v>1</v>
      </c>
      <c r="B3" s="59" t="s">
        <v>893</v>
      </c>
      <c r="C3" s="60"/>
      <c r="D3" s="39" t="s">
        <v>894</v>
      </c>
      <c r="E3" s="13" t="s">
        <v>608</v>
      </c>
      <c r="F3" s="13">
        <v>30</v>
      </c>
      <c r="G3" s="13">
        <v>2.5</v>
      </c>
      <c r="H3" s="13">
        <f t="shared" ref="H3:H8" si="0">F3*G3</f>
        <v>75</v>
      </c>
      <c r="I3" s="20" t="s">
        <v>895</v>
      </c>
    </row>
    <row r="4" ht="57" spans="1:9">
      <c r="A4" s="47">
        <v>2</v>
      </c>
      <c r="B4" s="59" t="s">
        <v>896</v>
      </c>
      <c r="C4" s="60"/>
      <c r="D4" s="39" t="s">
        <v>897</v>
      </c>
      <c r="E4" s="13" t="s">
        <v>608</v>
      </c>
      <c r="F4" s="13">
        <v>30</v>
      </c>
      <c r="G4" s="13">
        <v>1</v>
      </c>
      <c r="H4" s="13">
        <f t="shared" si="0"/>
        <v>30</v>
      </c>
      <c r="I4" s="61"/>
    </row>
    <row r="5" ht="42.75" spans="1:9">
      <c r="A5" s="47">
        <v>3</v>
      </c>
      <c r="B5" s="59" t="s">
        <v>898</v>
      </c>
      <c r="C5" s="60"/>
      <c r="D5" s="39" t="s">
        <v>899</v>
      </c>
      <c r="E5" s="13" t="s">
        <v>586</v>
      </c>
      <c r="F5" s="13">
        <v>1</v>
      </c>
      <c r="G5" s="13">
        <v>150</v>
      </c>
      <c r="H5" s="13">
        <f t="shared" si="0"/>
        <v>150</v>
      </c>
      <c r="I5" s="13"/>
    </row>
    <row r="6" ht="128.25" spans="1:9">
      <c r="A6" s="47">
        <v>4</v>
      </c>
      <c r="B6" s="59" t="s">
        <v>900</v>
      </c>
      <c r="C6" s="60"/>
      <c r="D6" s="39" t="s">
        <v>901</v>
      </c>
      <c r="E6" s="13" t="s">
        <v>586</v>
      </c>
      <c r="F6" s="13">
        <v>5</v>
      </c>
      <c r="G6" s="13">
        <v>7</v>
      </c>
      <c r="H6" s="13">
        <f t="shared" si="0"/>
        <v>35</v>
      </c>
      <c r="I6" s="13"/>
    </row>
    <row r="7" ht="57" spans="1:9">
      <c r="A7" s="47">
        <v>5</v>
      </c>
      <c r="B7" s="59" t="s">
        <v>902</v>
      </c>
      <c r="C7" s="60"/>
      <c r="D7" s="39" t="s">
        <v>903</v>
      </c>
      <c r="E7" s="13" t="s">
        <v>586</v>
      </c>
      <c r="F7" s="13">
        <v>5</v>
      </c>
      <c r="G7" s="13">
        <v>5.4</v>
      </c>
      <c r="H7" s="13">
        <f t="shared" si="0"/>
        <v>27</v>
      </c>
      <c r="I7" s="13"/>
    </row>
    <row r="8" ht="28.5" spans="1:9">
      <c r="A8" s="47">
        <v>6</v>
      </c>
      <c r="B8" s="59" t="s">
        <v>691</v>
      </c>
      <c r="C8" s="60"/>
      <c r="D8" s="39" t="s">
        <v>904</v>
      </c>
      <c r="E8" s="13" t="s">
        <v>586</v>
      </c>
      <c r="F8" s="13">
        <v>1</v>
      </c>
      <c r="G8" s="13">
        <v>2.65</v>
      </c>
      <c r="H8" s="13">
        <f t="shared" si="0"/>
        <v>2.65</v>
      </c>
      <c r="I8" s="13"/>
    </row>
    <row r="9" ht="14.25" spans="1:9">
      <c r="A9" s="47">
        <v>7</v>
      </c>
      <c r="B9" s="13" t="s">
        <v>905</v>
      </c>
      <c r="C9" s="13"/>
      <c r="D9" s="13" t="s">
        <v>906</v>
      </c>
      <c r="E9" s="13" t="s">
        <v>907</v>
      </c>
      <c r="F9" s="47">
        <v>103</v>
      </c>
      <c r="G9" s="13">
        <f>0.24/2</f>
        <v>0.12</v>
      </c>
      <c r="H9" s="13">
        <f>G9*F9*3</f>
        <v>37.08</v>
      </c>
      <c r="I9" s="13" t="s">
        <v>35</v>
      </c>
    </row>
    <row r="10" ht="14.25" spans="1:9">
      <c r="A10" s="47">
        <v>8</v>
      </c>
      <c r="B10" s="13" t="s">
        <v>905</v>
      </c>
      <c r="C10" s="13"/>
      <c r="D10" s="13" t="s">
        <v>908</v>
      </c>
      <c r="E10" s="13" t="s">
        <v>907</v>
      </c>
      <c r="F10" s="47">
        <v>41</v>
      </c>
      <c r="G10" s="13">
        <f>0.12/2</f>
        <v>0.06</v>
      </c>
      <c r="H10" s="13">
        <f>G10*F10*3</f>
        <v>7.38</v>
      </c>
      <c r="I10" s="13" t="s">
        <v>35</v>
      </c>
    </row>
    <row r="11" ht="14.25" spans="1:9">
      <c r="A11" s="47">
        <v>9</v>
      </c>
      <c r="B11" s="13" t="s">
        <v>909</v>
      </c>
      <c r="C11" s="13"/>
      <c r="D11" s="47" t="s">
        <v>910</v>
      </c>
      <c r="E11" s="47" t="s">
        <v>907</v>
      </c>
      <c r="F11" s="47">
        <v>4</v>
      </c>
      <c r="G11" s="47">
        <f>0.12/2</f>
        <v>0.06</v>
      </c>
      <c r="H11" s="47">
        <f>F11*G11*3</f>
        <v>0.72</v>
      </c>
      <c r="I11" s="47" t="s">
        <v>35</v>
      </c>
    </row>
    <row r="12" ht="14.25" spans="1:9">
      <c r="A12" s="47">
        <v>10</v>
      </c>
      <c r="B12" s="13" t="s">
        <v>911</v>
      </c>
      <c r="C12" s="13"/>
      <c r="D12" s="47" t="s">
        <v>908</v>
      </c>
      <c r="E12" s="47" t="s">
        <v>907</v>
      </c>
      <c r="F12" s="47">
        <v>2</v>
      </c>
      <c r="G12" s="47">
        <f>0.12/2</f>
        <v>0.06</v>
      </c>
      <c r="H12" s="4">
        <f>F12*G12*5</f>
        <v>0.6</v>
      </c>
      <c r="I12" s="13" t="s">
        <v>912</v>
      </c>
    </row>
    <row r="13" ht="14.25" spans="1:9">
      <c r="A13" s="47">
        <v>11</v>
      </c>
      <c r="B13" s="13" t="s">
        <v>913</v>
      </c>
      <c r="C13" s="13"/>
      <c r="D13" s="47" t="s">
        <v>914</v>
      </c>
      <c r="E13" s="47" t="s">
        <v>907</v>
      </c>
      <c r="F13" s="47">
        <v>9</v>
      </c>
      <c r="G13" s="4">
        <v>0.18</v>
      </c>
      <c r="H13" s="4">
        <f t="shared" ref="H13:H21" si="1">F13*G13*3</f>
        <v>4.86</v>
      </c>
      <c r="I13" s="13" t="s">
        <v>35</v>
      </c>
    </row>
    <row r="14" ht="14.25" spans="1:9">
      <c r="A14" s="47">
        <v>12</v>
      </c>
      <c r="B14" s="13" t="s">
        <v>915</v>
      </c>
      <c r="C14" s="13"/>
      <c r="D14" s="13" t="s">
        <v>916</v>
      </c>
      <c r="E14" s="13" t="s">
        <v>907</v>
      </c>
      <c r="F14" s="47">
        <v>1</v>
      </c>
      <c r="G14" s="13">
        <v>0.6</v>
      </c>
      <c r="H14" s="13">
        <f t="shared" si="1"/>
        <v>1.8</v>
      </c>
      <c r="I14" s="13" t="s">
        <v>35</v>
      </c>
    </row>
    <row r="15" ht="14.25" spans="1:9">
      <c r="A15" s="47">
        <v>13</v>
      </c>
      <c r="B15" s="13" t="s">
        <v>917</v>
      </c>
      <c r="C15" s="13"/>
      <c r="D15" s="47" t="s">
        <v>908</v>
      </c>
      <c r="E15" s="47" t="s">
        <v>907</v>
      </c>
      <c r="F15" s="47">
        <v>3</v>
      </c>
      <c r="G15" s="4">
        <v>0.06</v>
      </c>
      <c r="H15" s="4">
        <f t="shared" si="1"/>
        <v>0.54</v>
      </c>
      <c r="I15" s="13" t="s">
        <v>35</v>
      </c>
    </row>
    <row r="16" ht="14.25" spans="1:9">
      <c r="A16" s="47">
        <v>14</v>
      </c>
      <c r="B16" s="13" t="s">
        <v>918</v>
      </c>
      <c r="C16" s="13"/>
      <c r="D16" s="47" t="s">
        <v>906</v>
      </c>
      <c r="E16" s="47" t="s">
        <v>907</v>
      </c>
      <c r="F16" s="47">
        <v>4</v>
      </c>
      <c r="G16" s="4">
        <v>0.12</v>
      </c>
      <c r="H16" s="4">
        <f t="shared" si="1"/>
        <v>1.44</v>
      </c>
      <c r="I16" s="13" t="s">
        <v>35</v>
      </c>
    </row>
    <row r="17" ht="14.25" spans="1:9">
      <c r="A17" s="47">
        <v>15</v>
      </c>
      <c r="B17" s="13" t="s">
        <v>919</v>
      </c>
      <c r="C17" s="13"/>
      <c r="D17" s="47" t="s">
        <v>920</v>
      </c>
      <c r="E17" s="47" t="s">
        <v>907</v>
      </c>
      <c r="F17" s="47">
        <v>30</v>
      </c>
      <c r="G17" s="4">
        <v>0.3</v>
      </c>
      <c r="H17" s="4">
        <f t="shared" si="1"/>
        <v>27</v>
      </c>
      <c r="I17" s="13" t="s">
        <v>35</v>
      </c>
    </row>
    <row r="18" ht="14.25" spans="1:9">
      <c r="A18" s="47">
        <v>16</v>
      </c>
      <c r="B18" s="13" t="s">
        <v>921</v>
      </c>
      <c r="C18" s="13" t="s">
        <v>922</v>
      </c>
      <c r="D18" s="47" t="s">
        <v>916</v>
      </c>
      <c r="E18" s="47" t="s">
        <v>907</v>
      </c>
      <c r="F18" s="47">
        <v>1</v>
      </c>
      <c r="G18" s="4">
        <v>0.6</v>
      </c>
      <c r="H18" s="4">
        <f t="shared" si="1"/>
        <v>1.8</v>
      </c>
      <c r="I18" s="13" t="s">
        <v>35</v>
      </c>
    </row>
    <row r="19" ht="14.25" spans="1:9">
      <c r="A19" s="47">
        <v>17</v>
      </c>
      <c r="B19" s="13"/>
      <c r="C19" s="13" t="s">
        <v>923</v>
      </c>
      <c r="D19" s="47" t="s">
        <v>920</v>
      </c>
      <c r="E19" s="47" t="s">
        <v>907</v>
      </c>
      <c r="F19" s="47">
        <v>1</v>
      </c>
      <c r="G19" s="4">
        <v>0.3</v>
      </c>
      <c r="H19" s="4">
        <f t="shared" si="1"/>
        <v>0.9</v>
      </c>
      <c r="I19" s="13" t="s">
        <v>35</v>
      </c>
    </row>
    <row r="20" ht="14.25" spans="1:9">
      <c r="A20" s="47">
        <v>18</v>
      </c>
      <c r="B20" s="13"/>
      <c r="C20" s="13" t="s">
        <v>924</v>
      </c>
      <c r="D20" s="47" t="s">
        <v>920</v>
      </c>
      <c r="E20" s="47" t="s">
        <v>907</v>
      </c>
      <c r="F20" s="47">
        <v>1</v>
      </c>
      <c r="G20" s="4">
        <v>0.3</v>
      </c>
      <c r="H20" s="4">
        <f t="shared" si="1"/>
        <v>0.9</v>
      </c>
      <c r="I20" s="13" t="s">
        <v>35</v>
      </c>
    </row>
    <row r="21" ht="14.25" spans="1:9">
      <c r="A21" s="47">
        <v>19</v>
      </c>
      <c r="B21" s="13"/>
      <c r="C21" s="13" t="s">
        <v>925</v>
      </c>
      <c r="D21" s="47" t="s">
        <v>920</v>
      </c>
      <c r="E21" s="47" t="s">
        <v>907</v>
      </c>
      <c r="F21" s="47">
        <v>1</v>
      </c>
      <c r="G21" s="4">
        <v>0.3</v>
      </c>
      <c r="H21" s="4">
        <f t="shared" si="1"/>
        <v>0.9</v>
      </c>
      <c r="I21" s="13" t="s">
        <v>35</v>
      </c>
    </row>
    <row r="22" ht="14.25" spans="1:9">
      <c r="A22" s="47">
        <v>20</v>
      </c>
      <c r="B22" s="13"/>
      <c r="C22" s="13" t="s">
        <v>926</v>
      </c>
      <c r="D22" s="47" t="s">
        <v>908</v>
      </c>
      <c r="E22" s="47" t="s">
        <v>907</v>
      </c>
      <c r="F22" s="47">
        <v>1</v>
      </c>
      <c r="G22" s="4">
        <v>0.06</v>
      </c>
      <c r="H22" s="4">
        <f t="shared" ref="H22:H25" si="2">F22*G22*3</f>
        <v>0.18</v>
      </c>
      <c r="I22" s="13" t="s">
        <v>35</v>
      </c>
    </row>
    <row r="23" ht="14.25" spans="1:9">
      <c r="A23" s="47">
        <v>21</v>
      </c>
      <c r="B23" s="13" t="s">
        <v>927</v>
      </c>
      <c r="C23" s="13"/>
      <c r="D23" s="47" t="s">
        <v>908</v>
      </c>
      <c r="E23" s="47" t="s">
        <v>907</v>
      </c>
      <c r="F23" s="47">
        <v>1</v>
      </c>
      <c r="G23" s="4">
        <v>0.06</v>
      </c>
      <c r="H23" s="4">
        <f t="shared" si="2"/>
        <v>0.18</v>
      </c>
      <c r="I23" s="13" t="s">
        <v>35</v>
      </c>
    </row>
    <row r="24" ht="14.25" spans="1:9">
      <c r="A24" s="47">
        <v>22</v>
      </c>
      <c r="B24" s="13" t="s">
        <v>928</v>
      </c>
      <c r="C24" s="13"/>
      <c r="D24" s="47" t="s">
        <v>908</v>
      </c>
      <c r="E24" s="47" t="s">
        <v>907</v>
      </c>
      <c r="F24" s="47">
        <v>1</v>
      </c>
      <c r="G24" s="4">
        <v>0.06</v>
      </c>
      <c r="H24" s="4">
        <f t="shared" si="2"/>
        <v>0.18</v>
      </c>
      <c r="I24" s="13" t="s">
        <v>35</v>
      </c>
    </row>
    <row r="25" ht="14.25" spans="1:9">
      <c r="A25" s="47">
        <v>23</v>
      </c>
      <c r="B25" s="13" t="s">
        <v>929</v>
      </c>
      <c r="C25" s="13"/>
      <c r="D25" s="47" t="s">
        <v>908</v>
      </c>
      <c r="E25" s="47" t="s">
        <v>907</v>
      </c>
      <c r="F25" s="47">
        <v>1</v>
      </c>
      <c r="G25" s="4">
        <v>0.06</v>
      </c>
      <c r="H25" s="4">
        <f t="shared" si="2"/>
        <v>0.18</v>
      </c>
      <c r="I25" s="13" t="s">
        <v>35</v>
      </c>
    </row>
    <row r="26" ht="14.25" spans="1:9">
      <c r="A26" s="42" t="s">
        <v>930</v>
      </c>
      <c r="B26" s="42"/>
      <c r="C26" s="42"/>
      <c r="D26" s="42"/>
      <c r="E26" s="42"/>
      <c r="F26" s="42"/>
      <c r="G26" s="42"/>
      <c r="H26" s="53">
        <f>ROUND(SUM(H3:H25),2)</f>
        <v>406.29</v>
      </c>
      <c r="I26" s="13"/>
    </row>
  </sheetData>
  <mergeCells count="22">
    <mergeCell ref="B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23:C23"/>
    <mergeCell ref="B24:C24"/>
    <mergeCell ref="B25:C25"/>
    <mergeCell ref="A26:G26"/>
    <mergeCell ref="B18:B22"/>
    <mergeCell ref="I3:I4"/>
  </mergeCells>
  <pageMargins left="0.7" right="0.7" top="0.75" bottom="0.75" header="0.3" footer="0.3"/>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3:H8"/>
  <sheetViews>
    <sheetView zoomScale="70" zoomScaleNormal="70" workbookViewId="0">
      <selection activeCell="A3" sqref="A3:H8"/>
    </sheetView>
  </sheetViews>
  <sheetFormatPr defaultColWidth="63.1083333333333" defaultRowHeight="14.25" outlineLevelRow="7" outlineLevelCol="7"/>
  <cols>
    <col min="1" max="1" width="6.55833333333333" customWidth="1"/>
    <col min="2" max="2" width="13.8916666666667" customWidth="1"/>
    <col min="3" max="3" width="116.225" customWidth="1"/>
    <col min="4" max="5" width="6.55833333333333" customWidth="1"/>
    <col min="6" max="7" width="16.4416666666667" customWidth="1"/>
    <col min="8" max="8" width="6.55833333333333" customWidth="1"/>
  </cols>
  <sheetData>
    <row r="3" spans="1:8">
      <c r="A3" s="38" t="s">
        <v>1</v>
      </c>
      <c r="B3" s="38" t="s">
        <v>560</v>
      </c>
      <c r="C3" s="38" t="s">
        <v>561</v>
      </c>
      <c r="D3" s="38" t="s">
        <v>61</v>
      </c>
      <c r="E3" s="38" t="s">
        <v>562</v>
      </c>
      <c r="F3" s="38" t="s">
        <v>563</v>
      </c>
      <c r="G3" s="38" t="s">
        <v>564</v>
      </c>
      <c r="H3" s="38" t="s">
        <v>4</v>
      </c>
    </row>
    <row r="4" ht="101.25" spans="1:8">
      <c r="A4" s="13">
        <v>1</v>
      </c>
      <c r="B4" s="13" t="s">
        <v>931</v>
      </c>
      <c r="C4" s="39" t="s">
        <v>932</v>
      </c>
      <c r="D4" s="13" t="s">
        <v>567</v>
      </c>
      <c r="E4" s="13">
        <v>1</v>
      </c>
      <c r="F4" s="13">
        <v>12.8</v>
      </c>
      <c r="G4" s="13">
        <f>E4*F4</f>
        <v>12.8</v>
      </c>
      <c r="H4" s="13"/>
    </row>
    <row r="5" ht="142.5" spans="1:8">
      <c r="A5" s="13">
        <v>2</v>
      </c>
      <c r="B5" s="13" t="s">
        <v>933</v>
      </c>
      <c r="C5" s="52" t="s">
        <v>934</v>
      </c>
      <c r="D5" s="13" t="s">
        <v>567</v>
      </c>
      <c r="E5" s="13">
        <v>4</v>
      </c>
      <c r="F5" s="13">
        <v>1.4</v>
      </c>
      <c r="G5" s="13">
        <f t="shared" ref="G5:G7" si="0">E5*F5</f>
        <v>5.6</v>
      </c>
      <c r="H5" s="13"/>
    </row>
    <row r="6" ht="171" spans="1:8">
      <c r="A6" s="13">
        <v>3</v>
      </c>
      <c r="B6" s="13" t="s">
        <v>935</v>
      </c>
      <c r="C6" s="52" t="s">
        <v>936</v>
      </c>
      <c r="D6" s="13" t="s">
        <v>567</v>
      </c>
      <c r="E6" s="13">
        <v>1</v>
      </c>
      <c r="F6" s="13">
        <v>11.2</v>
      </c>
      <c r="G6" s="13">
        <f t="shared" si="0"/>
        <v>11.2</v>
      </c>
      <c r="H6" s="13"/>
    </row>
    <row r="7" spans="1:8">
      <c r="A7" s="13">
        <v>4</v>
      </c>
      <c r="B7" s="13" t="s">
        <v>937</v>
      </c>
      <c r="C7" s="52" t="s">
        <v>938</v>
      </c>
      <c r="D7" s="13" t="s">
        <v>567</v>
      </c>
      <c r="E7" s="13">
        <v>4</v>
      </c>
      <c r="F7" s="13">
        <v>0.08</v>
      </c>
      <c r="G7" s="13">
        <f t="shared" si="0"/>
        <v>0.32</v>
      </c>
      <c r="H7" s="13"/>
    </row>
    <row r="8" spans="1:8">
      <c r="A8" s="42" t="s">
        <v>939</v>
      </c>
      <c r="B8" s="42"/>
      <c r="C8" s="42"/>
      <c r="D8" s="42"/>
      <c r="E8" s="42"/>
      <c r="F8" s="42"/>
      <c r="G8" s="53">
        <f>ROUND(SUM(G4:G7),2)</f>
        <v>29.92</v>
      </c>
      <c r="H8" s="49"/>
    </row>
  </sheetData>
  <mergeCells count="1">
    <mergeCell ref="A8:F8"/>
  </mergeCells>
  <pageMargins left="0.7" right="0.7" top="0.75" bottom="0.75" header="0.3" footer="0.3"/>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H14"/>
  <sheetViews>
    <sheetView workbookViewId="0">
      <selection activeCell="H14" sqref="A2:H14"/>
    </sheetView>
  </sheetViews>
  <sheetFormatPr defaultColWidth="58.225" defaultRowHeight="14.25" outlineLevelCol="7"/>
  <cols>
    <col min="1" max="1" width="6" style="44" customWidth="1"/>
    <col min="2" max="2" width="34.8916666666667" style="44" customWidth="1"/>
    <col min="3" max="3" width="56.3333333333333" style="45" customWidth="1"/>
    <col min="4" max="5" width="6" style="44" customWidth="1"/>
    <col min="6" max="6" width="12.8916666666667" style="44" customWidth="1"/>
    <col min="7" max="7" width="15.3333333333333" style="44" customWidth="1"/>
    <col min="8" max="8" width="6" style="44" customWidth="1"/>
    <col min="9" max="16384" width="58.225" style="44"/>
  </cols>
  <sheetData>
    <row r="2" s="43" customFormat="1" spans="1:8">
      <c r="A2" s="1" t="s">
        <v>1</v>
      </c>
      <c r="B2" s="1" t="s">
        <v>560</v>
      </c>
      <c r="C2" s="46" t="s">
        <v>561</v>
      </c>
      <c r="D2" s="1" t="s">
        <v>61</v>
      </c>
      <c r="E2" s="1" t="s">
        <v>562</v>
      </c>
      <c r="F2" s="1" t="s">
        <v>64</v>
      </c>
      <c r="G2" s="1" t="s">
        <v>65</v>
      </c>
      <c r="H2" s="1" t="s">
        <v>4</v>
      </c>
    </row>
    <row r="3" ht="128.25" spans="1:8">
      <c r="A3" s="47">
        <v>1</v>
      </c>
      <c r="B3" s="4" t="s">
        <v>940</v>
      </c>
      <c r="C3" s="39" t="s">
        <v>941</v>
      </c>
      <c r="D3" s="4" t="s">
        <v>737</v>
      </c>
      <c r="E3" s="4">
        <v>33</v>
      </c>
      <c r="F3" s="4">
        <v>1377.5</v>
      </c>
      <c r="G3" s="48">
        <f t="shared" ref="G3:G13" si="0">E3*F3/10000</f>
        <v>4.54575</v>
      </c>
      <c r="H3" s="49"/>
    </row>
    <row r="4" spans="1:8">
      <c r="A4" s="47">
        <v>2</v>
      </c>
      <c r="B4" s="4" t="s">
        <v>942</v>
      </c>
      <c r="C4" s="39" t="s">
        <v>943</v>
      </c>
      <c r="D4" s="4" t="s">
        <v>670</v>
      </c>
      <c r="E4" s="4">
        <v>3</v>
      </c>
      <c r="F4" s="4">
        <v>414</v>
      </c>
      <c r="G4" s="48">
        <f t="shared" si="0"/>
        <v>0.1242</v>
      </c>
      <c r="H4" s="49"/>
    </row>
    <row r="5" spans="1:8">
      <c r="A5" s="47">
        <v>3</v>
      </c>
      <c r="B5" s="4"/>
      <c r="C5" s="39" t="s">
        <v>944</v>
      </c>
      <c r="D5" s="4" t="s">
        <v>853</v>
      </c>
      <c r="E5" s="4">
        <v>1100</v>
      </c>
      <c r="F5" s="4">
        <v>6.9</v>
      </c>
      <c r="G5" s="48">
        <f t="shared" si="0"/>
        <v>0.759</v>
      </c>
      <c r="H5" s="49"/>
    </row>
    <row r="6" spans="1:8">
      <c r="A6" s="47">
        <v>4</v>
      </c>
      <c r="B6" s="4"/>
      <c r="C6" s="39" t="s">
        <v>945</v>
      </c>
      <c r="D6" s="4" t="s">
        <v>853</v>
      </c>
      <c r="E6" s="4">
        <v>1100</v>
      </c>
      <c r="F6" s="4">
        <v>9.2</v>
      </c>
      <c r="G6" s="48">
        <f t="shared" si="0"/>
        <v>1.012</v>
      </c>
      <c r="H6" s="49"/>
    </row>
    <row r="7" spans="1:8">
      <c r="A7" s="47">
        <v>5</v>
      </c>
      <c r="B7" s="4" t="s">
        <v>691</v>
      </c>
      <c r="C7" s="39" t="s">
        <v>946</v>
      </c>
      <c r="D7" s="4" t="s">
        <v>670</v>
      </c>
      <c r="E7" s="4">
        <v>65</v>
      </c>
      <c r="F7" s="4">
        <v>41.4</v>
      </c>
      <c r="G7" s="48">
        <f t="shared" si="0"/>
        <v>0.2691</v>
      </c>
      <c r="H7" s="49"/>
    </row>
    <row r="8" spans="1:8">
      <c r="A8" s="47">
        <v>6</v>
      </c>
      <c r="B8" s="4"/>
      <c r="C8" s="39" t="s">
        <v>947</v>
      </c>
      <c r="D8" s="4" t="s">
        <v>567</v>
      </c>
      <c r="E8" s="4">
        <v>2</v>
      </c>
      <c r="F8" s="4">
        <v>414</v>
      </c>
      <c r="G8" s="48">
        <f t="shared" si="0"/>
        <v>0.0828</v>
      </c>
      <c r="H8" s="49"/>
    </row>
    <row r="9" spans="1:8">
      <c r="A9" s="47">
        <v>7</v>
      </c>
      <c r="B9" s="4"/>
      <c r="C9" s="39" t="s">
        <v>948</v>
      </c>
      <c r="D9" s="4" t="s">
        <v>670</v>
      </c>
      <c r="E9" s="4">
        <v>33</v>
      </c>
      <c r="F9" s="4">
        <v>46</v>
      </c>
      <c r="G9" s="48">
        <f t="shared" si="0"/>
        <v>0.1518</v>
      </c>
      <c r="H9" s="49"/>
    </row>
    <row r="10" ht="114" spans="1:8">
      <c r="A10" s="47">
        <v>8</v>
      </c>
      <c r="B10" s="4" t="s">
        <v>949</v>
      </c>
      <c r="C10" s="39" t="s">
        <v>950</v>
      </c>
      <c r="D10" s="4" t="s">
        <v>567</v>
      </c>
      <c r="E10" s="4">
        <v>3</v>
      </c>
      <c r="F10" s="4">
        <v>3500</v>
      </c>
      <c r="G10" s="48">
        <f t="shared" si="0"/>
        <v>1.05</v>
      </c>
      <c r="H10" s="49"/>
    </row>
    <row r="11" spans="1:8">
      <c r="A11" s="47">
        <v>9</v>
      </c>
      <c r="B11" s="4"/>
      <c r="C11" s="39" t="s">
        <v>951</v>
      </c>
      <c r="D11" s="4" t="s">
        <v>663</v>
      </c>
      <c r="E11" s="4">
        <v>3</v>
      </c>
      <c r="F11" s="4">
        <v>400</v>
      </c>
      <c r="G11" s="48">
        <f t="shared" si="0"/>
        <v>0.12</v>
      </c>
      <c r="H11" s="49"/>
    </row>
    <row r="12" ht="57" spans="1:8">
      <c r="A12" s="47">
        <v>10</v>
      </c>
      <c r="B12" s="4" t="s">
        <v>952</v>
      </c>
      <c r="C12" s="39" t="s">
        <v>953</v>
      </c>
      <c r="D12" s="4" t="s">
        <v>608</v>
      </c>
      <c r="E12" s="4">
        <v>1</v>
      </c>
      <c r="F12" s="4">
        <v>6900</v>
      </c>
      <c r="G12" s="48">
        <f t="shared" si="0"/>
        <v>0.69</v>
      </c>
      <c r="H12" s="49"/>
    </row>
    <row r="13" ht="128.25" spans="1:8">
      <c r="A13" s="47">
        <v>11</v>
      </c>
      <c r="B13" s="4" t="s">
        <v>954</v>
      </c>
      <c r="C13" s="39" t="s">
        <v>955</v>
      </c>
      <c r="D13" s="4" t="s">
        <v>608</v>
      </c>
      <c r="E13" s="4">
        <v>2</v>
      </c>
      <c r="F13" s="4">
        <v>2500</v>
      </c>
      <c r="G13" s="48">
        <f t="shared" si="0"/>
        <v>0.5</v>
      </c>
      <c r="H13" s="49"/>
    </row>
    <row r="14" ht="15.75" spans="1:8">
      <c r="A14" s="50" t="s">
        <v>956</v>
      </c>
      <c r="B14" s="50"/>
      <c r="C14" s="50"/>
      <c r="D14" s="50"/>
      <c r="E14" s="50"/>
      <c r="F14" s="50"/>
      <c r="G14" s="51">
        <f>SUM(G3:G13)</f>
        <v>9.30465</v>
      </c>
      <c r="H14" s="49"/>
    </row>
  </sheetData>
  <mergeCells count="4">
    <mergeCell ref="A14:F14"/>
    <mergeCell ref="B4:B6"/>
    <mergeCell ref="B7:B9"/>
    <mergeCell ref="B10:B11"/>
  </mergeCells>
  <pageMargins left="0.7" right="0.7" top="0.75" bottom="0.75" header="0.3" footer="0.3"/>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zoomScale="85" zoomScaleNormal="85" workbookViewId="0">
      <selection activeCell="C15" sqref="C15"/>
    </sheetView>
  </sheetViews>
  <sheetFormatPr defaultColWidth="68.4416666666667" defaultRowHeight="14.25" outlineLevelCol="7"/>
  <cols>
    <col min="1" max="1" width="6" customWidth="1"/>
    <col min="2" max="2" width="31.4416666666667" customWidth="1"/>
    <col min="3" max="3" width="82.775" style="37" customWidth="1"/>
    <col min="4" max="5" width="6" customWidth="1"/>
    <col min="6" max="7" width="15.3333333333333" customWidth="1"/>
    <col min="8" max="8" width="6" customWidth="1"/>
  </cols>
  <sheetData>
    <row r="1" s="36" customFormat="1" spans="1:8">
      <c r="A1" s="38" t="s">
        <v>1</v>
      </c>
      <c r="B1" s="38" t="s">
        <v>560</v>
      </c>
      <c r="C1" s="38" t="s">
        <v>561</v>
      </c>
      <c r="D1" s="38" t="s">
        <v>61</v>
      </c>
      <c r="E1" s="38" t="s">
        <v>562</v>
      </c>
      <c r="F1" s="38" t="s">
        <v>563</v>
      </c>
      <c r="G1" s="38" t="s">
        <v>564</v>
      </c>
      <c r="H1" s="38" t="s">
        <v>4</v>
      </c>
    </row>
    <row r="2" ht="45.6" customHeight="1" spans="1:8">
      <c r="A2" s="13">
        <v>1</v>
      </c>
      <c r="B2" s="13" t="s">
        <v>957</v>
      </c>
      <c r="C2" s="39" t="s">
        <v>958</v>
      </c>
      <c r="D2" s="13" t="s">
        <v>959</v>
      </c>
      <c r="E2" s="13">
        <v>48</v>
      </c>
      <c r="F2" s="13">
        <v>0.75</v>
      </c>
      <c r="G2" s="13">
        <f>E2*F2</f>
        <v>36</v>
      </c>
      <c r="H2" s="40"/>
    </row>
    <row r="3" ht="49.2" customHeight="1" spans="1:8">
      <c r="A3" s="13">
        <v>2</v>
      </c>
      <c r="B3" s="13" t="s">
        <v>544</v>
      </c>
      <c r="C3" s="41" t="s">
        <v>960</v>
      </c>
      <c r="D3" s="13" t="s">
        <v>959</v>
      </c>
      <c r="E3" s="13">
        <v>48</v>
      </c>
      <c r="F3" s="13">
        <v>1.1</v>
      </c>
      <c r="G3" s="13">
        <f t="shared" ref="G3:G6" si="0">E3*F3</f>
        <v>52.8</v>
      </c>
      <c r="H3" s="40"/>
    </row>
    <row r="4" ht="57" customHeight="1" spans="1:8">
      <c r="A4" s="13">
        <v>3</v>
      </c>
      <c r="B4" s="13" t="s">
        <v>546</v>
      </c>
      <c r="C4" s="39" t="s">
        <v>961</v>
      </c>
      <c r="D4" s="13" t="s">
        <v>586</v>
      </c>
      <c r="E4" s="13">
        <v>1</v>
      </c>
      <c r="F4" s="13">
        <v>18</v>
      </c>
      <c r="G4" s="13">
        <f t="shared" si="0"/>
        <v>18</v>
      </c>
      <c r="H4" s="40"/>
    </row>
    <row r="5" spans="1:8">
      <c r="A5" s="13">
        <v>4</v>
      </c>
      <c r="B5" s="13" t="s">
        <v>547</v>
      </c>
      <c r="C5" s="41" t="s">
        <v>962</v>
      </c>
      <c r="D5" s="13" t="s">
        <v>959</v>
      </c>
      <c r="E5" s="13">
        <v>48</v>
      </c>
      <c r="F5" s="13">
        <v>0.09</v>
      </c>
      <c r="G5" s="13">
        <f t="shared" si="0"/>
        <v>4.32</v>
      </c>
      <c r="H5" s="40"/>
    </row>
    <row r="6" spans="1:8">
      <c r="A6" s="13">
        <v>5</v>
      </c>
      <c r="B6" s="13" t="s">
        <v>549</v>
      </c>
      <c r="C6" s="41" t="s">
        <v>963</v>
      </c>
      <c r="D6" s="13" t="s">
        <v>670</v>
      </c>
      <c r="E6" s="13">
        <v>39</v>
      </c>
      <c r="F6" s="13">
        <v>0.7</v>
      </c>
      <c r="G6" s="13">
        <f t="shared" si="0"/>
        <v>27.3</v>
      </c>
      <c r="H6" s="40"/>
    </row>
    <row r="7" spans="1:8">
      <c r="A7" s="13">
        <v>6</v>
      </c>
      <c r="B7" s="13" t="s">
        <v>551</v>
      </c>
      <c r="C7" s="41" t="s">
        <v>964</v>
      </c>
      <c r="D7" s="13" t="s">
        <v>586</v>
      </c>
      <c r="E7" s="13">
        <v>1</v>
      </c>
      <c r="F7" s="13">
        <v>11</v>
      </c>
      <c r="G7" s="13">
        <v>11</v>
      </c>
      <c r="H7" s="40"/>
    </row>
    <row r="8" spans="1:8">
      <c r="A8" s="13">
        <v>7</v>
      </c>
      <c r="B8" s="13" t="s">
        <v>965</v>
      </c>
      <c r="C8" s="41" t="s">
        <v>966</v>
      </c>
      <c r="D8" s="13" t="s">
        <v>608</v>
      </c>
      <c r="E8" s="13">
        <v>1</v>
      </c>
      <c r="F8" s="13">
        <v>51.38</v>
      </c>
      <c r="G8" s="13">
        <f>E8*F8</f>
        <v>51.38</v>
      </c>
      <c r="H8" s="40"/>
    </row>
    <row r="9" spans="1:8">
      <c r="A9" s="13">
        <v>8</v>
      </c>
      <c r="B9" s="13" t="s">
        <v>554</v>
      </c>
      <c r="C9" s="41" t="s">
        <v>967</v>
      </c>
      <c r="D9" s="13"/>
      <c r="E9" s="13"/>
      <c r="F9" s="13"/>
      <c r="G9" s="13"/>
      <c r="H9" s="40"/>
    </row>
    <row r="10" spans="1:8">
      <c r="A10" s="13">
        <v>9</v>
      </c>
      <c r="B10" s="13" t="s">
        <v>555</v>
      </c>
      <c r="C10" s="41" t="s">
        <v>968</v>
      </c>
      <c r="D10" s="13"/>
      <c r="E10" s="13"/>
      <c r="F10" s="13"/>
      <c r="G10" s="13"/>
      <c r="H10" s="40"/>
    </row>
    <row r="11" spans="1:8">
      <c r="A11" s="13">
        <v>10</v>
      </c>
      <c r="B11" s="13" t="s">
        <v>969</v>
      </c>
      <c r="C11" s="41" t="s">
        <v>970</v>
      </c>
      <c r="D11" s="13" t="s">
        <v>586</v>
      </c>
      <c r="E11" s="13">
        <v>1</v>
      </c>
      <c r="F11" s="13">
        <v>9.2</v>
      </c>
      <c r="G11" s="13">
        <f>E11*F11</f>
        <v>9.2</v>
      </c>
      <c r="H11" s="40"/>
    </row>
    <row r="12" spans="1:8">
      <c r="A12" s="42" t="s">
        <v>971</v>
      </c>
      <c r="B12" s="42"/>
      <c r="C12" s="42"/>
      <c r="D12" s="42"/>
      <c r="E12" s="42"/>
      <c r="F12" s="42"/>
      <c r="G12" s="13">
        <f>SUM(G2:G11)</f>
        <v>210</v>
      </c>
      <c r="H12" s="40"/>
    </row>
  </sheetData>
  <mergeCells count="5">
    <mergeCell ref="A12:F12"/>
    <mergeCell ref="D8:D10"/>
    <mergeCell ref="E8:E10"/>
    <mergeCell ref="F8:F10"/>
    <mergeCell ref="G8:G10"/>
  </mergeCells>
  <pageMargins left="0.7" right="0.7" top="0.75" bottom="0.75" header="0.3" footer="0.3"/>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72"/>
  <sheetViews>
    <sheetView zoomScale="70" zoomScaleNormal="70" topLeftCell="A8" workbookViewId="0">
      <selection activeCell="E14" sqref="E14"/>
    </sheetView>
  </sheetViews>
  <sheetFormatPr defaultColWidth="76" defaultRowHeight="14.25" outlineLevelCol="7"/>
  <cols>
    <col min="1" max="1" width="6.33333333333333" customWidth="1"/>
    <col min="2" max="2" width="38.225" customWidth="1"/>
    <col min="3" max="4" width="45.6666666666667" customWidth="1"/>
    <col min="5" max="5" width="40.775" customWidth="1"/>
    <col min="6" max="6" width="84.6666666666667" customWidth="1"/>
    <col min="7" max="7" width="13.1083333333333" customWidth="1"/>
    <col min="8" max="8" width="15.6666666666667" customWidth="1"/>
  </cols>
  <sheetData>
    <row r="1" spans="1:8">
      <c r="A1" s="1" t="s">
        <v>1</v>
      </c>
      <c r="B1" s="1" t="s">
        <v>972</v>
      </c>
      <c r="C1" s="1" t="s">
        <v>973</v>
      </c>
      <c r="D1" s="1" t="s">
        <v>656</v>
      </c>
      <c r="E1" s="1"/>
      <c r="F1" s="1" t="s">
        <v>974</v>
      </c>
      <c r="G1" s="1" t="s">
        <v>975</v>
      </c>
      <c r="H1" s="2" t="s">
        <v>563</v>
      </c>
    </row>
    <row r="2" ht="71.25" spans="1:8">
      <c r="A2" s="3">
        <v>1</v>
      </c>
      <c r="B2" s="3" t="s">
        <v>976</v>
      </c>
      <c r="C2" s="3" t="s">
        <v>977</v>
      </c>
      <c r="D2" s="4" t="s">
        <v>978</v>
      </c>
      <c r="E2" s="4" t="s">
        <v>979</v>
      </c>
      <c r="F2" s="4" t="s">
        <v>980</v>
      </c>
      <c r="G2" s="3">
        <v>1</v>
      </c>
      <c r="H2" s="5">
        <v>28</v>
      </c>
    </row>
    <row r="3" spans="1:8">
      <c r="A3" s="3"/>
      <c r="B3" s="3"/>
      <c r="C3" s="3"/>
      <c r="D3" s="4"/>
      <c r="E3" s="4" t="s">
        <v>981</v>
      </c>
      <c r="F3" s="4" t="s">
        <v>982</v>
      </c>
      <c r="G3" s="3"/>
      <c r="H3" s="5"/>
    </row>
    <row r="4" spans="1:8">
      <c r="A4" s="3"/>
      <c r="B4" s="3"/>
      <c r="C4" s="3"/>
      <c r="D4" s="4"/>
      <c r="E4" s="4" t="s">
        <v>983</v>
      </c>
      <c r="F4" s="4" t="s">
        <v>984</v>
      </c>
      <c r="G4" s="3"/>
      <c r="H4" s="5"/>
    </row>
    <row r="5" ht="28.5" spans="1:8">
      <c r="A5" s="3"/>
      <c r="B5" s="3"/>
      <c r="C5" s="3"/>
      <c r="D5" s="4"/>
      <c r="E5" s="4" t="s">
        <v>985</v>
      </c>
      <c r="F5" s="4" t="s">
        <v>986</v>
      </c>
      <c r="G5" s="3"/>
      <c r="H5" s="5"/>
    </row>
    <row r="6" ht="28.5" spans="1:8">
      <c r="A6" s="3"/>
      <c r="B6" s="3"/>
      <c r="C6" s="3"/>
      <c r="D6" s="4"/>
      <c r="E6" s="4" t="s">
        <v>987</v>
      </c>
      <c r="F6" s="4" t="s">
        <v>988</v>
      </c>
      <c r="G6" s="3"/>
      <c r="H6" s="5"/>
    </row>
    <row r="7" ht="30" spans="1:8">
      <c r="A7" s="3"/>
      <c r="B7" s="3"/>
      <c r="C7" s="3"/>
      <c r="D7" s="4"/>
      <c r="E7" s="4" t="s">
        <v>989</v>
      </c>
      <c r="F7" s="4" t="s">
        <v>990</v>
      </c>
      <c r="G7" s="3"/>
      <c r="H7" s="5"/>
    </row>
    <row r="8" ht="30" spans="1:8">
      <c r="A8" s="3"/>
      <c r="B8" s="3"/>
      <c r="C8" s="3"/>
      <c r="D8" s="4"/>
      <c r="E8" s="4" t="s">
        <v>991</v>
      </c>
      <c r="F8" s="4" t="s">
        <v>992</v>
      </c>
      <c r="G8" s="3"/>
      <c r="H8" s="5"/>
    </row>
    <row r="9" spans="1:8">
      <c r="A9" s="3"/>
      <c r="B9" s="3"/>
      <c r="C9" s="3"/>
      <c r="D9" s="4"/>
      <c r="E9" s="4" t="s">
        <v>993</v>
      </c>
      <c r="F9" s="4" t="s">
        <v>994</v>
      </c>
      <c r="G9" s="3"/>
      <c r="H9" s="5"/>
    </row>
    <row r="10" spans="1:8">
      <c r="A10" s="3"/>
      <c r="B10" s="3"/>
      <c r="C10" s="3"/>
      <c r="D10" s="4"/>
      <c r="E10" s="4" t="s">
        <v>995</v>
      </c>
      <c r="F10" s="4" t="s">
        <v>996</v>
      </c>
      <c r="G10" s="3"/>
      <c r="H10" s="5"/>
    </row>
    <row r="11" spans="1:8">
      <c r="A11" s="3"/>
      <c r="B11" s="3"/>
      <c r="C11" s="3"/>
      <c r="D11" s="4"/>
      <c r="E11" s="4" t="s">
        <v>997</v>
      </c>
      <c r="F11" s="4" t="s">
        <v>998</v>
      </c>
      <c r="G11" s="3"/>
      <c r="H11" s="5"/>
    </row>
    <row r="12" spans="1:8">
      <c r="A12" s="3"/>
      <c r="B12" s="3"/>
      <c r="C12" s="3"/>
      <c r="D12" s="4"/>
      <c r="E12" s="4" t="s">
        <v>999</v>
      </c>
      <c r="F12" s="4" t="s">
        <v>1000</v>
      </c>
      <c r="G12" s="3"/>
      <c r="H12" s="5"/>
    </row>
    <row r="13" spans="1:8">
      <c r="A13" s="3"/>
      <c r="B13" s="3"/>
      <c r="C13" s="3"/>
      <c r="D13" s="4"/>
      <c r="E13" s="4" t="s">
        <v>1001</v>
      </c>
      <c r="F13" s="4" t="s">
        <v>1002</v>
      </c>
      <c r="G13" s="3"/>
      <c r="H13" s="5"/>
    </row>
    <row r="14" spans="1:8">
      <c r="A14" s="3"/>
      <c r="B14" s="3"/>
      <c r="C14" s="3"/>
      <c r="D14" s="4"/>
      <c r="E14" s="4" t="s">
        <v>1003</v>
      </c>
      <c r="F14" s="4" t="s">
        <v>1004</v>
      </c>
      <c r="G14" s="3"/>
      <c r="H14" s="5"/>
    </row>
    <row r="15" spans="1:8">
      <c r="A15" s="3"/>
      <c r="B15" s="3"/>
      <c r="C15" s="3"/>
      <c r="D15" s="4"/>
      <c r="E15" s="4" t="s">
        <v>1005</v>
      </c>
      <c r="F15" s="4" t="s">
        <v>1006</v>
      </c>
      <c r="G15" s="3"/>
      <c r="H15" s="5"/>
    </row>
    <row r="16" spans="1:8">
      <c r="A16" s="3"/>
      <c r="B16" s="3"/>
      <c r="C16" s="3"/>
      <c r="D16" s="4"/>
      <c r="E16" s="4" t="s">
        <v>1007</v>
      </c>
      <c r="F16" s="4" t="s">
        <v>1008</v>
      </c>
      <c r="G16" s="3"/>
      <c r="H16" s="5"/>
    </row>
    <row r="17" spans="1:8">
      <c r="A17" s="3"/>
      <c r="B17" s="3"/>
      <c r="C17" s="3"/>
      <c r="D17" s="4"/>
      <c r="E17" s="4" t="s">
        <v>1009</v>
      </c>
      <c r="F17" s="4" t="s">
        <v>1010</v>
      </c>
      <c r="G17" s="3"/>
      <c r="H17" s="5"/>
    </row>
    <row r="18" spans="1:8">
      <c r="A18" s="3"/>
      <c r="B18" s="3"/>
      <c r="C18" s="3"/>
      <c r="D18" s="4"/>
      <c r="E18" s="4" t="s">
        <v>1011</v>
      </c>
      <c r="F18" s="4" t="s">
        <v>1012</v>
      </c>
      <c r="G18" s="3"/>
      <c r="H18" s="5"/>
    </row>
    <row r="19" spans="1:8">
      <c r="A19" s="3"/>
      <c r="B19" s="3"/>
      <c r="C19" s="3"/>
      <c r="D19" s="4"/>
      <c r="E19" s="4" t="s">
        <v>1013</v>
      </c>
      <c r="F19" s="4" t="s">
        <v>1014</v>
      </c>
      <c r="G19" s="3"/>
      <c r="H19" s="5"/>
    </row>
    <row r="20" spans="1:8">
      <c r="A20" s="3"/>
      <c r="B20" s="3"/>
      <c r="C20" s="3"/>
      <c r="D20" s="4"/>
      <c r="E20" s="4" t="s">
        <v>1015</v>
      </c>
      <c r="F20" s="4" t="s">
        <v>1016</v>
      </c>
      <c r="G20" s="3"/>
      <c r="H20" s="5"/>
    </row>
    <row r="21" spans="1:8">
      <c r="A21" s="3"/>
      <c r="B21" s="3"/>
      <c r="C21" s="3"/>
      <c r="D21" s="4"/>
      <c r="E21" s="4" t="s">
        <v>1017</v>
      </c>
      <c r="F21" s="4" t="s">
        <v>1018</v>
      </c>
      <c r="G21" s="3"/>
      <c r="H21" s="5"/>
    </row>
    <row r="22" spans="1:8">
      <c r="A22" s="3"/>
      <c r="B22" s="3"/>
      <c r="C22" s="3"/>
      <c r="D22" s="4"/>
      <c r="E22" s="4" t="s">
        <v>1019</v>
      </c>
      <c r="F22" s="4" t="s">
        <v>1020</v>
      </c>
      <c r="G22" s="3"/>
      <c r="H22" s="5"/>
    </row>
    <row r="23" ht="71.25" spans="1:8">
      <c r="A23" s="3"/>
      <c r="B23" s="3"/>
      <c r="C23" s="3"/>
      <c r="D23" s="4" t="s">
        <v>1021</v>
      </c>
      <c r="E23" s="4" t="s">
        <v>979</v>
      </c>
      <c r="F23" s="4" t="s">
        <v>1022</v>
      </c>
      <c r="G23" s="3">
        <v>1</v>
      </c>
      <c r="H23" s="5">
        <v>15</v>
      </c>
    </row>
    <row r="24" ht="30" spans="1:8">
      <c r="A24" s="3"/>
      <c r="B24" s="3"/>
      <c r="C24" s="3"/>
      <c r="D24" s="4"/>
      <c r="E24" s="4" t="s">
        <v>1023</v>
      </c>
      <c r="F24" s="4" t="s">
        <v>992</v>
      </c>
      <c r="G24" s="3"/>
      <c r="H24" s="5"/>
    </row>
    <row r="25" spans="1:8">
      <c r="A25" s="3"/>
      <c r="B25" s="3"/>
      <c r="C25" s="3"/>
      <c r="D25" s="4"/>
      <c r="E25" s="4" t="s">
        <v>1024</v>
      </c>
      <c r="F25" s="4" t="s">
        <v>1025</v>
      </c>
      <c r="G25" s="3"/>
      <c r="H25" s="5"/>
    </row>
    <row r="26" spans="1:8">
      <c r="A26" s="3"/>
      <c r="B26" s="3"/>
      <c r="C26" s="3"/>
      <c r="D26" s="4"/>
      <c r="E26" s="4" t="s">
        <v>1026</v>
      </c>
      <c r="F26" s="4" t="s">
        <v>1027</v>
      </c>
      <c r="G26" s="3"/>
      <c r="H26" s="5"/>
    </row>
    <row r="27" spans="1:8">
      <c r="A27" s="3"/>
      <c r="B27" s="3"/>
      <c r="C27" s="3"/>
      <c r="D27" s="4"/>
      <c r="E27" s="4" t="s">
        <v>995</v>
      </c>
      <c r="F27" s="4" t="s">
        <v>1028</v>
      </c>
      <c r="G27" s="3"/>
      <c r="H27" s="5"/>
    </row>
    <row r="28" spans="1:8">
      <c r="A28" s="3"/>
      <c r="B28" s="3"/>
      <c r="C28" s="3"/>
      <c r="D28" s="4"/>
      <c r="E28" s="4" t="s">
        <v>993</v>
      </c>
      <c r="F28" s="4" t="s">
        <v>1029</v>
      </c>
      <c r="G28" s="3"/>
      <c r="H28" s="5"/>
    </row>
    <row r="29" spans="1:8">
      <c r="A29" s="3"/>
      <c r="B29" s="3"/>
      <c r="C29" s="3"/>
      <c r="D29" s="4"/>
      <c r="E29" s="4" t="s">
        <v>997</v>
      </c>
      <c r="F29" s="4" t="s">
        <v>1030</v>
      </c>
      <c r="G29" s="3"/>
      <c r="H29" s="5"/>
    </row>
    <row r="30" spans="1:8">
      <c r="A30" s="3"/>
      <c r="B30" s="3"/>
      <c r="C30" s="3"/>
      <c r="D30" s="4"/>
      <c r="E30" s="4" t="s">
        <v>1031</v>
      </c>
      <c r="F30" s="4" t="s">
        <v>1032</v>
      </c>
      <c r="G30" s="3"/>
      <c r="H30" s="5"/>
    </row>
    <row r="31" spans="1:8">
      <c r="A31" s="3"/>
      <c r="B31" s="3"/>
      <c r="C31" s="3"/>
      <c r="D31" s="4"/>
      <c r="E31" s="4" t="s">
        <v>1033</v>
      </c>
      <c r="F31" s="4" t="s">
        <v>1032</v>
      </c>
      <c r="G31" s="3"/>
      <c r="H31" s="5"/>
    </row>
    <row r="32" spans="1:8">
      <c r="A32" s="3"/>
      <c r="B32" s="3"/>
      <c r="C32" s="3"/>
      <c r="D32" s="4"/>
      <c r="E32" s="4" t="s">
        <v>1034</v>
      </c>
      <c r="F32" s="4" t="s">
        <v>1035</v>
      </c>
      <c r="G32" s="3"/>
      <c r="H32" s="5"/>
    </row>
    <row r="33" spans="1:8">
      <c r="A33" s="3"/>
      <c r="B33" s="3"/>
      <c r="C33" s="3"/>
      <c r="D33" s="4"/>
      <c r="E33" s="4" t="s">
        <v>999</v>
      </c>
      <c r="F33" s="4" t="s">
        <v>1036</v>
      </c>
      <c r="G33" s="3"/>
      <c r="H33" s="5"/>
    </row>
    <row r="34" spans="1:8">
      <c r="A34" s="3"/>
      <c r="B34" s="3"/>
      <c r="C34" s="3"/>
      <c r="D34" s="4"/>
      <c r="E34" s="4" t="s">
        <v>1037</v>
      </c>
      <c r="F34" s="4" t="s">
        <v>1038</v>
      </c>
      <c r="G34" s="3"/>
      <c r="H34" s="5"/>
    </row>
    <row r="35" spans="1:8">
      <c r="A35" s="3"/>
      <c r="B35" s="3"/>
      <c r="C35" s="3"/>
      <c r="D35" s="4"/>
      <c r="E35" s="4" t="s">
        <v>1007</v>
      </c>
      <c r="F35" s="4" t="s">
        <v>1039</v>
      </c>
      <c r="G35" s="3"/>
      <c r="H35" s="5"/>
    </row>
    <row r="36" spans="1:8">
      <c r="A36" s="3"/>
      <c r="B36" s="3"/>
      <c r="C36" s="3"/>
      <c r="D36" s="4"/>
      <c r="E36" s="4" t="s">
        <v>1040</v>
      </c>
      <c r="F36" s="4" t="s">
        <v>1041</v>
      </c>
      <c r="G36" s="3"/>
      <c r="H36" s="5"/>
    </row>
    <row r="37" spans="1:8">
      <c r="A37" s="3"/>
      <c r="B37" s="3"/>
      <c r="C37" s="3"/>
      <c r="D37" s="4"/>
      <c r="E37" s="4" t="s">
        <v>1001</v>
      </c>
      <c r="F37" s="4" t="s">
        <v>1042</v>
      </c>
      <c r="G37" s="3"/>
      <c r="H37" s="5"/>
    </row>
    <row r="38" spans="1:8">
      <c r="A38" s="3"/>
      <c r="B38" s="3"/>
      <c r="C38" s="3"/>
      <c r="D38" s="4"/>
      <c r="E38" s="4" t="s">
        <v>1009</v>
      </c>
      <c r="F38" s="4" t="s">
        <v>1032</v>
      </c>
      <c r="G38" s="3"/>
      <c r="H38" s="5"/>
    </row>
    <row r="39" spans="1:8">
      <c r="A39" s="3"/>
      <c r="B39" s="3"/>
      <c r="C39" s="3"/>
      <c r="D39" s="4"/>
      <c r="E39" s="4" t="s">
        <v>1043</v>
      </c>
      <c r="F39" s="4" t="s">
        <v>1044</v>
      </c>
      <c r="G39" s="3"/>
      <c r="H39" s="5"/>
    </row>
    <row r="40" spans="1:8">
      <c r="A40" s="3"/>
      <c r="B40" s="3"/>
      <c r="C40" s="3"/>
      <c r="D40" s="4"/>
      <c r="E40" s="4" t="s">
        <v>1045</v>
      </c>
      <c r="F40" s="4" t="s">
        <v>1046</v>
      </c>
      <c r="G40" s="3"/>
      <c r="H40" s="5"/>
    </row>
    <row r="41" spans="1:8">
      <c r="A41" s="3"/>
      <c r="B41" s="3"/>
      <c r="C41" s="3"/>
      <c r="D41" s="4"/>
      <c r="E41" s="4" t="s">
        <v>1047</v>
      </c>
      <c r="F41" s="4" t="s">
        <v>1048</v>
      </c>
      <c r="G41" s="3"/>
      <c r="H41" s="5"/>
    </row>
    <row r="42" spans="1:8">
      <c r="A42" s="3"/>
      <c r="B42" s="3"/>
      <c r="C42" s="3"/>
      <c r="D42" s="4"/>
      <c r="E42" s="4" t="s">
        <v>1049</v>
      </c>
      <c r="F42" s="4" t="s">
        <v>1050</v>
      </c>
      <c r="G42" s="3"/>
      <c r="H42" s="5"/>
    </row>
    <row r="43" spans="1:8">
      <c r="A43" s="3"/>
      <c r="B43" s="3"/>
      <c r="C43" s="3"/>
      <c r="D43" s="4"/>
      <c r="E43" s="4" t="s">
        <v>1051</v>
      </c>
      <c r="F43" s="4" t="s">
        <v>1016</v>
      </c>
      <c r="G43" s="3"/>
      <c r="H43" s="5"/>
    </row>
    <row r="44" spans="1:8">
      <c r="A44" s="3"/>
      <c r="B44" s="3"/>
      <c r="C44" s="3"/>
      <c r="D44" s="4"/>
      <c r="E44" s="4" t="s">
        <v>1017</v>
      </c>
      <c r="F44" s="4" t="s">
        <v>1018</v>
      </c>
      <c r="G44" s="3"/>
      <c r="H44" s="5"/>
    </row>
    <row r="45" ht="57" spans="1:8">
      <c r="A45" s="3"/>
      <c r="B45" s="3"/>
      <c r="C45" s="3"/>
      <c r="D45" s="3" t="s">
        <v>1052</v>
      </c>
      <c r="E45" s="4" t="s">
        <v>1053</v>
      </c>
      <c r="F45" s="4" t="s">
        <v>1054</v>
      </c>
      <c r="G45" s="3">
        <v>1</v>
      </c>
      <c r="H45" s="5">
        <v>15</v>
      </c>
    </row>
    <row r="46" ht="28.5" spans="1:8">
      <c r="A46" s="3"/>
      <c r="B46" s="3"/>
      <c r="C46" s="3"/>
      <c r="D46" s="3"/>
      <c r="E46" s="4" t="s">
        <v>1055</v>
      </c>
      <c r="F46" s="4" t="s">
        <v>1056</v>
      </c>
      <c r="G46" s="3"/>
      <c r="H46" s="5"/>
    </row>
    <row r="47" spans="1:8">
      <c r="A47" s="3"/>
      <c r="B47" s="3"/>
      <c r="C47" s="3"/>
      <c r="D47" s="3"/>
      <c r="E47" s="4" t="s">
        <v>997</v>
      </c>
      <c r="F47" s="4" t="s">
        <v>1057</v>
      </c>
      <c r="G47" s="3"/>
      <c r="H47" s="5"/>
    </row>
    <row r="48" spans="1:8">
      <c r="A48" s="3"/>
      <c r="B48" s="3"/>
      <c r="C48" s="3"/>
      <c r="D48" s="3"/>
      <c r="E48" s="4" t="s">
        <v>1058</v>
      </c>
      <c r="F48" s="4" t="s">
        <v>1059</v>
      </c>
      <c r="G48" s="3"/>
      <c r="H48" s="5"/>
    </row>
    <row r="49" spans="1:8">
      <c r="A49" s="3"/>
      <c r="B49" s="3"/>
      <c r="C49" s="3"/>
      <c r="D49" s="3"/>
      <c r="E49" s="4" t="s">
        <v>995</v>
      </c>
      <c r="F49" s="4" t="s">
        <v>1060</v>
      </c>
      <c r="G49" s="3"/>
      <c r="H49" s="5"/>
    </row>
    <row r="50" spans="1:8">
      <c r="A50" s="3"/>
      <c r="B50" s="3"/>
      <c r="C50" s="3"/>
      <c r="D50" s="3"/>
      <c r="E50" s="4" t="s">
        <v>1061</v>
      </c>
      <c r="F50" s="4" t="s">
        <v>1062</v>
      </c>
      <c r="G50" s="3"/>
      <c r="H50" s="5"/>
    </row>
    <row r="51" ht="28.5" spans="1:8">
      <c r="A51" s="3"/>
      <c r="B51" s="3"/>
      <c r="C51" s="3"/>
      <c r="D51" s="3"/>
      <c r="E51" s="4" t="s">
        <v>1063</v>
      </c>
      <c r="F51" s="4" t="s">
        <v>1064</v>
      </c>
      <c r="G51" s="3"/>
      <c r="H51" s="5"/>
    </row>
    <row r="52" spans="1:8">
      <c r="A52" s="3"/>
      <c r="B52" s="3"/>
      <c r="C52" s="3"/>
      <c r="D52" s="3"/>
      <c r="E52" s="4" t="s">
        <v>1031</v>
      </c>
      <c r="F52" s="4" t="s">
        <v>1065</v>
      </c>
      <c r="G52" s="3"/>
      <c r="H52" s="5"/>
    </row>
    <row r="53" spans="1:8">
      <c r="A53" s="3"/>
      <c r="B53" s="3"/>
      <c r="C53" s="3"/>
      <c r="D53" s="3"/>
      <c r="E53" s="4" t="s">
        <v>1033</v>
      </c>
      <c r="F53" s="4" t="s">
        <v>1066</v>
      </c>
      <c r="G53" s="3"/>
      <c r="H53" s="5"/>
    </row>
    <row r="54" spans="1:8">
      <c r="A54" s="3"/>
      <c r="B54" s="3"/>
      <c r="C54" s="3"/>
      <c r="D54" s="3"/>
      <c r="E54" s="4" t="s">
        <v>999</v>
      </c>
      <c r="F54" s="4" t="s">
        <v>1067</v>
      </c>
      <c r="G54" s="3"/>
      <c r="H54" s="5"/>
    </row>
    <row r="55" spans="1:8">
      <c r="A55" s="3"/>
      <c r="B55" s="3"/>
      <c r="C55" s="3"/>
      <c r="D55" s="3"/>
      <c r="E55" s="4" t="s">
        <v>1007</v>
      </c>
      <c r="F55" s="4" t="s">
        <v>1068</v>
      </c>
      <c r="G55" s="3"/>
      <c r="H55" s="5"/>
    </row>
    <row r="56" spans="1:8">
      <c r="A56" s="3"/>
      <c r="B56" s="3"/>
      <c r="C56" s="3"/>
      <c r="D56" s="3"/>
      <c r="E56" s="4" t="s">
        <v>1040</v>
      </c>
      <c r="F56" s="4" t="s">
        <v>1069</v>
      </c>
      <c r="G56" s="3"/>
      <c r="H56" s="5"/>
    </row>
    <row r="57" spans="1:8">
      <c r="A57" s="3"/>
      <c r="B57" s="3"/>
      <c r="C57" s="3"/>
      <c r="D57" s="3"/>
      <c r="E57" s="4" t="s">
        <v>1047</v>
      </c>
      <c r="F57" s="4" t="s">
        <v>1070</v>
      </c>
      <c r="G57" s="3"/>
      <c r="H57" s="5"/>
    </row>
    <row r="58" spans="1:8">
      <c r="A58" s="3"/>
      <c r="B58" s="3"/>
      <c r="C58" s="3"/>
      <c r="D58" s="3"/>
      <c r="E58" s="4" t="s">
        <v>1049</v>
      </c>
      <c r="F58" s="4" t="s">
        <v>1071</v>
      </c>
      <c r="G58" s="3"/>
      <c r="H58" s="5"/>
    </row>
    <row r="59" spans="1:8">
      <c r="A59" s="3"/>
      <c r="B59" s="3"/>
      <c r="C59" s="3"/>
      <c r="D59" s="3"/>
      <c r="E59" s="4" t="s">
        <v>1072</v>
      </c>
      <c r="F59" s="4" t="s">
        <v>1073</v>
      </c>
      <c r="G59" s="3"/>
      <c r="H59" s="5"/>
    </row>
    <row r="60" spans="1:8">
      <c r="A60" s="3"/>
      <c r="B60" s="3"/>
      <c r="C60" s="3"/>
      <c r="D60" s="3"/>
      <c r="E60" s="4" t="s">
        <v>1074</v>
      </c>
      <c r="F60" s="4" t="s">
        <v>1075</v>
      </c>
      <c r="G60" s="3"/>
      <c r="H60" s="5"/>
    </row>
    <row r="61" ht="28.5" spans="1:8">
      <c r="A61" s="3"/>
      <c r="B61" s="3"/>
      <c r="C61" s="3"/>
      <c r="D61" s="3"/>
      <c r="E61" s="4" t="s">
        <v>1076</v>
      </c>
      <c r="F61" s="4" t="s">
        <v>1077</v>
      </c>
      <c r="G61" s="3"/>
      <c r="H61" s="5"/>
    </row>
    <row r="62" spans="1:8">
      <c r="A62" s="3"/>
      <c r="B62" s="3"/>
      <c r="C62" s="3"/>
      <c r="D62" s="3"/>
      <c r="E62" s="4" t="s">
        <v>1019</v>
      </c>
      <c r="F62" s="4" t="s">
        <v>1020</v>
      </c>
      <c r="G62" s="3"/>
      <c r="H62" s="5"/>
    </row>
    <row r="63" spans="1:8">
      <c r="A63" s="3"/>
      <c r="B63" s="3"/>
      <c r="C63" s="3"/>
      <c r="D63" s="3" t="s">
        <v>1078</v>
      </c>
      <c r="E63" s="4" t="s">
        <v>1079</v>
      </c>
      <c r="F63" s="4" t="s">
        <v>1080</v>
      </c>
      <c r="G63" s="3">
        <v>1</v>
      </c>
      <c r="H63" s="5">
        <v>25.6</v>
      </c>
    </row>
    <row r="64" ht="42.75" spans="1:8">
      <c r="A64" s="3"/>
      <c r="B64" s="3"/>
      <c r="C64" s="3"/>
      <c r="D64" s="3"/>
      <c r="E64" s="4" t="s">
        <v>1081</v>
      </c>
      <c r="F64" s="4" t="s">
        <v>1082</v>
      </c>
      <c r="G64" s="3"/>
      <c r="H64" s="5"/>
    </row>
    <row r="65" ht="28.5" spans="1:8">
      <c r="A65" s="3"/>
      <c r="B65" s="3"/>
      <c r="C65" s="3"/>
      <c r="D65" s="3"/>
      <c r="E65" s="4" t="s">
        <v>1083</v>
      </c>
      <c r="F65" s="4" t="s">
        <v>1084</v>
      </c>
      <c r="G65" s="3"/>
      <c r="H65" s="5"/>
    </row>
    <row r="66" ht="28.5" spans="1:8">
      <c r="A66" s="3"/>
      <c r="B66" s="3"/>
      <c r="C66" s="3"/>
      <c r="D66" s="3"/>
      <c r="E66" s="4" t="s">
        <v>1085</v>
      </c>
      <c r="F66" s="4" t="s">
        <v>1086</v>
      </c>
      <c r="G66" s="3"/>
      <c r="H66" s="5"/>
    </row>
    <row r="67" ht="42.75" spans="1:8">
      <c r="A67" s="3"/>
      <c r="B67" s="3"/>
      <c r="C67" s="3"/>
      <c r="D67" s="3"/>
      <c r="E67" s="4" t="s">
        <v>1087</v>
      </c>
      <c r="F67" s="4" t="s">
        <v>1088</v>
      </c>
      <c r="G67" s="3"/>
      <c r="H67" s="5"/>
    </row>
    <row r="68" ht="42.75" spans="1:8">
      <c r="A68" s="3"/>
      <c r="B68" s="3"/>
      <c r="C68" s="3"/>
      <c r="D68" s="3"/>
      <c r="E68" s="4" t="s">
        <v>1089</v>
      </c>
      <c r="F68" s="4" t="s">
        <v>1090</v>
      </c>
      <c r="G68" s="3"/>
      <c r="H68" s="5"/>
    </row>
    <row r="69" ht="28.5" spans="1:8">
      <c r="A69" s="3"/>
      <c r="B69" s="3"/>
      <c r="C69" s="3"/>
      <c r="D69" s="3"/>
      <c r="E69" s="4" t="s">
        <v>1091</v>
      </c>
      <c r="F69" s="4" t="s">
        <v>1092</v>
      </c>
      <c r="G69" s="3"/>
      <c r="H69" s="5"/>
    </row>
    <row r="70" spans="1:8">
      <c r="A70" s="3"/>
      <c r="B70" s="3"/>
      <c r="C70" s="3"/>
      <c r="D70" s="3"/>
      <c r="E70" s="4" t="s">
        <v>1093</v>
      </c>
      <c r="F70" s="4" t="s">
        <v>1094</v>
      </c>
      <c r="G70" s="3"/>
      <c r="H70" s="5"/>
    </row>
    <row r="71" spans="1:8">
      <c r="A71" s="3"/>
      <c r="B71" s="3"/>
      <c r="C71" s="3"/>
      <c r="D71" s="3"/>
      <c r="E71" s="4" t="s">
        <v>1095</v>
      </c>
      <c r="F71" s="4" t="s">
        <v>1096</v>
      </c>
      <c r="G71" s="3"/>
      <c r="H71" s="5"/>
    </row>
    <row r="72" spans="1:8">
      <c r="A72" s="3"/>
      <c r="B72" s="3"/>
      <c r="C72" s="3"/>
      <c r="D72" s="3"/>
      <c r="E72" s="4" t="s">
        <v>1097</v>
      </c>
      <c r="F72" s="4" t="s">
        <v>1098</v>
      </c>
      <c r="G72" s="3"/>
      <c r="H72" s="5"/>
    </row>
    <row r="73" spans="1:8">
      <c r="A73" s="3"/>
      <c r="B73" s="3"/>
      <c r="C73" s="3"/>
      <c r="D73" s="3"/>
      <c r="E73" s="4" t="s">
        <v>1099</v>
      </c>
      <c r="F73" s="4" t="s">
        <v>1100</v>
      </c>
      <c r="G73" s="3"/>
      <c r="H73" s="5"/>
    </row>
    <row r="74" ht="28.5" spans="1:8">
      <c r="A74" s="3"/>
      <c r="B74" s="3"/>
      <c r="C74" s="3"/>
      <c r="D74" s="3"/>
      <c r="E74" s="4" t="s">
        <v>1101</v>
      </c>
      <c r="F74" s="4" t="s">
        <v>1102</v>
      </c>
      <c r="G74" s="3"/>
      <c r="H74" s="5"/>
    </row>
    <row r="75" spans="1:8">
      <c r="A75" s="3"/>
      <c r="B75" s="3"/>
      <c r="C75" s="3"/>
      <c r="D75" s="3"/>
      <c r="E75" s="4" t="s">
        <v>1103</v>
      </c>
      <c r="F75" s="4" t="s">
        <v>1104</v>
      </c>
      <c r="G75" s="3"/>
      <c r="H75" s="5"/>
    </row>
    <row r="76" ht="28.5" spans="1:8">
      <c r="A76" s="3"/>
      <c r="B76" s="3"/>
      <c r="C76" s="3"/>
      <c r="D76" s="3"/>
      <c r="E76" s="4" t="s">
        <v>1105</v>
      </c>
      <c r="F76" s="4" t="s">
        <v>1106</v>
      </c>
      <c r="G76" s="3"/>
      <c r="H76" s="5"/>
    </row>
    <row r="77" ht="28.5" spans="1:8">
      <c r="A77" s="3"/>
      <c r="B77" s="3"/>
      <c r="C77" s="3"/>
      <c r="D77" s="3"/>
      <c r="E77" s="4" t="s">
        <v>1107</v>
      </c>
      <c r="F77" s="4" t="s">
        <v>1108</v>
      </c>
      <c r="G77" s="3"/>
      <c r="H77" s="5"/>
    </row>
    <row r="78" ht="28.5" spans="1:8">
      <c r="A78" s="3"/>
      <c r="B78" s="3"/>
      <c r="C78" s="3"/>
      <c r="D78" s="3"/>
      <c r="E78" s="4" t="s">
        <v>1109</v>
      </c>
      <c r="F78" s="4" t="s">
        <v>1110</v>
      </c>
      <c r="G78" s="3"/>
      <c r="H78" s="5"/>
    </row>
    <row r="79" ht="28.5" spans="1:8">
      <c r="A79" s="3"/>
      <c r="B79" s="3"/>
      <c r="C79" s="3"/>
      <c r="D79" s="3"/>
      <c r="E79" s="4" t="s">
        <v>1111</v>
      </c>
      <c r="F79" s="4" t="s">
        <v>1112</v>
      </c>
      <c r="G79" s="3"/>
      <c r="H79" s="5"/>
    </row>
    <row r="80" ht="28.5" spans="1:8">
      <c r="A80" s="3"/>
      <c r="B80" s="3"/>
      <c r="C80" s="3"/>
      <c r="D80" s="3"/>
      <c r="E80" s="4" t="s">
        <v>1113</v>
      </c>
      <c r="F80" s="4" t="s">
        <v>1114</v>
      </c>
      <c r="G80" s="3"/>
      <c r="H80" s="5"/>
    </row>
    <row r="81" ht="28.5" spans="1:8">
      <c r="A81" s="3"/>
      <c r="B81" s="3"/>
      <c r="C81" s="3"/>
      <c r="D81" s="3"/>
      <c r="E81" s="4" t="s">
        <v>1115</v>
      </c>
      <c r="F81" s="4" t="s">
        <v>1116</v>
      </c>
      <c r="G81" s="3"/>
      <c r="H81" s="5"/>
    </row>
    <row r="82" spans="1:8">
      <c r="A82" s="3"/>
      <c r="B82" s="3"/>
      <c r="C82" s="3"/>
      <c r="D82" s="3"/>
      <c r="E82" s="4" t="s">
        <v>1117</v>
      </c>
      <c r="F82" s="4" t="s">
        <v>1118</v>
      </c>
      <c r="G82" s="3"/>
      <c r="H82" s="5"/>
    </row>
    <row r="83" spans="1:8">
      <c r="A83" s="3"/>
      <c r="B83" s="3"/>
      <c r="C83" s="3"/>
      <c r="D83" s="3"/>
      <c r="E83" s="4" t="s">
        <v>1119</v>
      </c>
      <c r="F83" s="4" t="s">
        <v>1120</v>
      </c>
      <c r="G83" s="3"/>
      <c r="H83" s="5"/>
    </row>
    <row r="84" spans="1:8">
      <c r="A84" s="3"/>
      <c r="B84" s="3"/>
      <c r="C84" s="3"/>
      <c r="D84" s="3"/>
      <c r="E84" s="4" t="s">
        <v>1121</v>
      </c>
      <c r="F84" s="4" t="s">
        <v>1122</v>
      </c>
      <c r="G84" s="3"/>
      <c r="H84" s="5"/>
    </row>
    <row r="85" spans="1:8">
      <c r="A85" s="3"/>
      <c r="B85" s="3"/>
      <c r="C85" s="3"/>
      <c r="D85" s="3"/>
      <c r="E85" s="4" t="s">
        <v>1123</v>
      </c>
      <c r="F85" s="4" t="s">
        <v>1124</v>
      </c>
      <c r="G85" s="3"/>
      <c r="H85" s="5"/>
    </row>
    <row r="86" ht="28.5" spans="1:8">
      <c r="A86" s="3"/>
      <c r="B86" s="3"/>
      <c r="C86" s="3"/>
      <c r="D86" s="3"/>
      <c r="E86" s="4" t="s">
        <v>1125</v>
      </c>
      <c r="F86" s="4" t="s">
        <v>1126</v>
      </c>
      <c r="G86" s="3"/>
      <c r="H86" s="5"/>
    </row>
    <row r="87" ht="28.5" spans="1:8">
      <c r="A87" s="3"/>
      <c r="B87" s="3"/>
      <c r="C87" s="3"/>
      <c r="D87" s="3"/>
      <c r="E87" s="4" t="s">
        <v>1127</v>
      </c>
      <c r="F87" s="4" t="s">
        <v>1128</v>
      </c>
      <c r="G87" s="3"/>
      <c r="H87" s="5"/>
    </row>
    <row r="88" spans="1:8">
      <c r="A88" s="3"/>
      <c r="B88" s="3"/>
      <c r="C88" s="3"/>
      <c r="D88" s="3"/>
      <c r="E88" s="4" t="s">
        <v>1129</v>
      </c>
      <c r="F88" s="4" t="s">
        <v>1130</v>
      </c>
      <c r="G88" s="3"/>
      <c r="H88" s="5"/>
    </row>
    <row r="89" spans="1:8">
      <c r="A89" s="3"/>
      <c r="B89" s="3"/>
      <c r="C89" s="3"/>
      <c r="D89" s="3"/>
      <c r="E89" s="4" t="s">
        <v>1131</v>
      </c>
      <c r="F89" s="4" t="s">
        <v>1132</v>
      </c>
      <c r="G89" s="3"/>
      <c r="H89" s="5"/>
    </row>
    <row r="90" ht="30" spans="1:8">
      <c r="A90" s="3"/>
      <c r="B90" s="3"/>
      <c r="C90" s="3"/>
      <c r="D90" s="3"/>
      <c r="E90" s="4" t="s">
        <v>1133</v>
      </c>
      <c r="F90" s="4" t="s">
        <v>1134</v>
      </c>
      <c r="G90" s="3"/>
      <c r="H90" s="5"/>
    </row>
    <row r="91" ht="30" spans="1:8">
      <c r="A91" s="3"/>
      <c r="B91" s="3"/>
      <c r="C91" s="3"/>
      <c r="D91" s="3"/>
      <c r="E91" s="4" t="s">
        <v>1135</v>
      </c>
      <c r="F91" s="4" t="s">
        <v>1136</v>
      </c>
      <c r="G91" s="3"/>
      <c r="H91" s="5"/>
    </row>
    <row r="92" spans="1:8">
      <c r="A92" s="3"/>
      <c r="B92" s="3"/>
      <c r="C92" s="3"/>
      <c r="D92" s="3"/>
      <c r="E92" s="4" t="s">
        <v>1137</v>
      </c>
      <c r="F92" s="4" t="s">
        <v>1138</v>
      </c>
      <c r="G92" s="3"/>
      <c r="H92" s="5"/>
    </row>
    <row r="93" ht="57" spans="1:8">
      <c r="A93" s="3"/>
      <c r="B93" s="3"/>
      <c r="C93" s="3"/>
      <c r="D93" s="3"/>
      <c r="E93" s="4" t="s">
        <v>1139</v>
      </c>
      <c r="F93" s="4" t="s">
        <v>1140</v>
      </c>
      <c r="G93" s="3"/>
      <c r="H93" s="5"/>
    </row>
    <row r="94" ht="28.5" spans="1:8">
      <c r="A94" s="3"/>
      <c r="B94" s="3"/>
      <c r="C94" s="3"/>
      <c r="D94" s="3"/>
      <c r="E94" s="4" t="s">
        <v>1141</v>
      </c>
      <c r="F94" s="4" t="s">
        <v>1142</v>
      </c>
      <c r="G94" s="3"/>
      <c r="H94" s="5"/>
    </row>
    <row r="95" ht="28.5" spans="1:8">
      <c r="A95" s="3"/>
      <c r="B95" s="3"/>
      <c r="C95" s="3" t="s">
        <v>1143</v>
      </c>
      <c r="D95" s="3" t="s">
        <v>1144</v>
      </c>
      <c r="E95" s="4" t="s">
        <v>1145</v>
      </c>
      <c r="F95" s="6" t="s">
        <v>1146</v>
      </c>
      <c r="G95" s="3">
        <v>1</v>
      </c>
      <c r="H95" s="5">
        <v>18</v>
      </c>
    </row>
    <row r="96" ht="28.5" spans="1:8">
      <c r="A96" s="3"/>
      <c r="B96" s="3"/>
      <c r="C96" s="3"/>
      <c r="D96" s="3"/>
      <c r="E96" s="4" t="s">
        <v>1147</v>
      </c>
      <c r="F96" s="6" t="s">
        <v>1148</v>
      </c>
      <c r="G96" s="3"/>
      <c r="H96" s="5"/>
    </row>
    <row r="97" spans="1:8">
      <c r="A97" s="3"/>
      <c r="B97" s="3"/>
      <c r="C97" s="3"/>
      <c r="D97" s="3"/>
      <c r="E97" s="4" t="s">
        <v>1005</v>
      </c>
      <c r="F97" s="6" t="s">
        <v>1149</v>
      </c>
      <c r="G97" s="3"/>
      <c r="H97" s="5"/>
    </row>
    <row r="98" ht="104.25" spans="1:8">
      <c r="A98" s="3"/>
      <c r="B98" s="3"/>
      <c r="C98" s="3"/>
      <c r="D98" s="3"/>
      <c r="E98" s="4" t="s">
        <v>1150</v>
      </c>
      <c r="F98" s="6" t="s">
        <v>1151</v>
      </c>
      <c r="G98" s="3"/>
      <c r="H98" s="5"/>
    </row>
    <row r="99" ht="42.75" spans="1:8">
      <c r="A99" s="3"/>
      <c r="B99" s="3"/>
      <c r="C99" s="3"/>
      <c r="D99" s="3"/>
      <c r="E99" s="4" t="s">
        <v>1152</v>
      </c>
      <c r="F99" s="6" t="s">
        <v>1153</v>
      </c>
      <c r="G99" s="3"/>
      <c r="H99" s="5"/>
    </row>
    <row r="100" spans="1:8">
      <c r="A100" s="3"/>
      <c r="B100" s="3"/>
      <c r="C100" s="3"/>
      <c r="D100" s="3"/>
      <c r="E100" s="4" t="s">
        <v>1154</v>
      </c>
      <c r="F100" s="6" t="s">
        <v>1155</v>
      </c>
      <c r="G100" s="3"/>
      <c r="H100" s="5"/>
    </row>
    <row r="101" spans="1:8">
      <c r="A101" s="3"/>
      <c r="B101" s="3"/>
      <c r="C101" s="3"/>
      <c r="D101" s="3"/>
      <c r="E101" s="4" t="s">
        <v>1156</v>
      </c>
      <c r="F101" s="6" t="s">
        <v>1157</v>
      </c>
      <c r="G101" s="3"/>
      <c r="H101" s="5"/>
    </row>
    <row r="102" ht="28.5" spans="1:8">
      <c r="A102" s="3"/>
      <c r="B102" s="3"/>
      <c r="C102" s="3"/>
      <c r="D102" s="3"/>
      <c r="E102" s="4" t="s">
        <v>1158</v>
      </c>
      <c r="F102" s="6" t="s">
        <v>1159</v>
      </c>
      <c r="G102" s="3"/>
      <c r="H102" s="5"/>
    </row>
    <row r="103" spans="1:8">
      <c r="A103" s="3"/>
      <c r="B103" s="3"/>
      <c r="C103" s="3"/>
      <c r="D103" s="3"/>
      <c r="E103" s="4" t="s">
        <v>1160</v>
      </c>
      <c r="F103" s="6" t="s">
        <v>1161</v>
      </c>
      <c r="G103" s="3"/>
      <c r="H103" s="5"/>
    </row>
    <row r="104" spans="1:8">
      <c r="A104" s="3"/>
      <c r="B104" s="3"/>
      <c r="C104" s="3"/>
      <c r="D104" s="3"/>
      <c r="E104" s="4" t="s">
        <v>1162</v>
      </c>
      <c r="F104" s="6" t="s">
        <v>1163</v>
      </c>
      <c r="G104" s="3"/>
      <c r="H104" s="5"/>
    </row>
    <row r="105" ht="99.75" spans="1:8">
      <c r="A105" s="3"/>
      <c r="B105" s="3"/>
      <c r="C105" s="3"/>
      <c r="D105" s="3"/>
      <c r="E105" s="4" t="s">
        <v>1164</v>
      </c>
      <c r="F105" s="6" t="s">
        <v>1165</v>
      </c>
      <c r="G105" s="3"/>
      <c r="H105" s="5"/>
    </row>
    <row r="106" spans="1:8">
      <c r="A106" s="3"/>
      <c r="B106" s="3"/>
      <c r="C106" s="3"/>
      <c r="D106" s="3"/>
      <c r="E106" s="4" t="s">
        <v>1166</v>
      </c>
      <c r="F106" s="6" t="s">
        <v>1167</v>
      </c>
      <c r="G106" s="3"/>
      <c r="H106" s="5"/>
    </row>
    <row r="107" spans="1:8">
      <c r="A107" s="3"/>
      <c r="B107" s="3"/>
      <c r="C107" s="3"/>
      <c r="D107" s="3"/>
      <c r="E107" s="4" t="s">
        <v>1168</v>
      </c>
      <c r="F107" s="6" t="s">
        <v>1169</v>
      </c>
      <c r="G107" s="3"/>
      <c r="H107" s="5"/>
    </row>
    <row r="108" ht="28.5" spans="1:8">
      <c r="A108" s="3"/>
      <c r="B108" s="3"/>
      <c r="C108" s="3"/>
      <c r="D108" s="3"/>
      <c r="E108" s="4" t="s">
        <v>1170</v>
      </c>
      <c r="F108" s="6" t="s">
        <v>1171</v>
      </c>
      <c r="G108" s="3"/>
      <c r="H108" s="5"/>
    </row>
    <row r="109" spans="1:8">
      <c r="A109" s="3"/>
      <c r="B109" s="3"/>
      <c r="C109" s="3"/>
      <c r="D109" s="3"/>
      <c r="E109" s="4" t="s">
        <v>1172</v>
      </c>
      <c r="F109" s="6" t="s">
        <v>1173</v>
      </c>
      <c r="G109" s="3"/>
      <c r="H109" s="5"/>
    </row>
    <row r="110" ht="261" spans="1:8">
      <c r="A110" s="3"/>
      <c r="B110" s="3"/>
      <c r="C110" s="3"/>
      <c r="D110" s="3" t="s">
        <v>1174</v>
      </c>
      <c r="E110" s="4" t="s">
        <v>1175</v>
      </c>
      <c r="F110" s="6" t="s">
        <v>1176</v>
      </c>
      <c r="G110" s="3">
        <v>1</v>
      </c>
      <c r="H110" s="5">
        <v>25</v>
      </c>
    </row>
    <row r="111" ht="85.5" spans="1:8">
      <c r="A111" s="3"/>
      <c r="B111" s="3"/>
      <c r="C111" s="3"/>
      <c r="D111" s="3"/>
      <c r="E111" s="4" t="s">
        <v>1177</v>
      </c>
      <c r="F111" s="6" t="s">
        <v>1178</v>
      </c>
      <c r="G111" s="3"/>
      <c r="H111" s="5"/>
    </row>
    <row r="112" spans="1:8">
      <c r="A112" s="3"/>
      <c r="B112" s="3"/>
      <c r="C112" s="3"/>
      <c r="D112" s="3"/>
      <c r="E112" s="4" t="s">
        <v>1179</v>
      </c>
      <c r="F112" s="6" t="s">
        <v>1180</v>
      </c>
      <c r="G112" s="3"/>
      <c r="H112" s="5"/>
    </row>
    <row r="113" ht="42.75" spans="1:8">
      <c r="A113" s="3"/>
      <c r="B113" s="3"/>
      <c r="C113" s="3"/>
      <c r="D113" s="3"/>
      <c r="E113" s="4" t="s">
        <v>1181</v>
      </c>
      <c r="F113" s="6" t="s">
        <v>1182</v>
      </c>
      <c r="G113" s="3"/>
      <c r="H113" s="5"/>
    </row>
    <row r="114" ht="58.5" spans="1:8">
      <c r="A114" s="3"/>
      <c r="B114" s="3"/>
      <c r="C114" s="3"/>
      <c r="D114" s="3"/>
      <c r="E114" s="4" t="s">
        <v>1183</v>
      </c>
      <c r="F114" s="6" t="s">
        <v>1184</v>
      </c>
      <c r="G114" s="3"/>
      <c r="H114" s="5"/>
    </row>
    <row r="115" spans="1:8">
      <c r="A115" s="3"/>
      <c r="B115" s="3"/>
      <c r="C115" s="3"/>
      <c r="D115" s="3"/>
      <c r="E115" s="4" t="s">
        <v>1185</v>
      </c>
      <c r="F115" s="6" t="s">
        <v>1186</v>
      </c>
      <c r="G115" s="3"/>
      <c r="H115" s="5"/>
    </row>
    <row r="116" spans="1:8">
      <c r="A116" s="3"/>
      <c r="B116" s="3"/>
      <c r="C116" s="3"/>
      <c r="D116" s="3"/>
      <c r="E116" s="4" t="s">
        <v>1187</v>
      </c>
      <c r="F116" s="6" t="s">
        <v>1188</v>
      </c>
      <c r="G116" s="3"/>
      <c r="H116" s="5"/>
    </row>
    <row r="117" spans="1:8">
      <c r="A117" s="3"/>
      <c r="B117" s="3"/>
      <c r="C117" s="3"/>
      <c r="D117" s="3"/>
      <c r="E117" s="4" t="s">
        <v>1189</v>
      </c>
      <c r="F117" s="6" t="s">
        <v>1190</v>
      </c>
      <c r="G117" s="3"/>
      <c r="H117" s="5"/>
    </row>
    <row r="118" ht="42.75" spans="1:8">
      <c r="A118" s="3"/>
      <c r="B118" s="3"/>
      <c r="C118" s="3"/>
      <c r="D118" s="3"/>
      <c r="E118" s="4" t="s">
        <v>1191</v>
      </c>
      <c r="F118" s="6" t="s">
        <v>1192</v>
      </c>
      <c r="G118" s="3"/>
      <c r="H118" s="5"/>
    </row>
    <row r="119" ht="45.75" spans="1:8">
      <c r="A119" s="3"/>
      <c r="B119" s="3"/>
      <c r="C119" s="3"/>
      <c r="D119" s="3"/>
      <c r="E119" s="4" t="s">
        <v>1170</v>
      </c>
      <c r="F119" s="6" t="s">
        <v>1193</v>
      </c>
      <c r="G119" s="3"/>
      <c r="H119" s="5"/>
    </row>
    <row r="120" ht="28.5" spans="1:8">
      <c r="A120" s="3"/>
      <c r="B120" s="3"/>
      <c r="C120" s="3"/>
      <c r="D120" s="4" t="s">
        <v>1194</v>
      </c>
      <c r="E120" s="4" t="s">
        <v>1195</v>
      </c>
      <c r="F120" s="4" t="s">
        <v>1196</v>
      </c>
      <c r="G120" s="3">
        <v>1</v>
      </c>
      <c r="H120" s="5">
        <v>25</v>
      </c>
    </row>
    <row r="121" ht="28.5" spans="1:8">
      <c r="A121" s="3"/>
      <c r="B121" s="3"/>
      <c r="C121" s="3"/>
      <c r="D121" s="4"/>
      <c r="E121" s="4" t="s">
        <v>1197</v>
      </c>
      <c r="F121" s="4" t="s">
        <v>1198</v>
      </c>
      <c r="G121" s="3"/>
      <c r="H121" s="5"/>
    </row>
    <row r="122" ht="28.5" spans="1:8">
      <c r="A122" s="3"/>
      <c r="B122" s="3"/>
      <c r="C122" s="3"/>
      <c r="D122" s="4"/>
      <c r="E122" s="4" t="s">
        <v>1199</v>
      </c>
      <c r="F122" s="4" t="s">
        <v>1200</v>
      </c>
      <c r="G122" s="3"/>
      <c r="H122" s="5"/>
    </row>
    <row r="123" spans="1:8">
      <c r="A123" s="3"/>
      <c r="B123" s="3"/>
      <c r="C123" s="3"/>
      <c r="D123" s="4"/>
      <c r="E123" s="4" t="s">
        <v>1201</v>
      </c>
      <c r="F123" s="4" t="s">
        <v>1202</v>
      </c>
      <c r="G123" s="3"/>
      <c r="H123" s="5"/>
    </row>
    <row r="124" ht="15.75" spans="1:8">
      <c r="A124" s="3"/>
      <c r="B124" s="3"/>
      <c r="C124" s="3"/>
      <c r="D124" s="4"/>
      <c r="E124" s="4" t="s">
        <v>991</v>
      </c>
      <c r="F124" s="4" t="s">
        <v>1203</v>
      </c>
      <c r="G124" s="3"/>
      <c r="H124" s="5"/>
    </row>
    <row r="125" ht="30" spans="1:8">
      <c r="A125" s="3"/>
      <c r="B125" s="3"/>
      <c r="C125" s="3"/>
      <c r="D125" s="4"/>
      <c r="E125" s="4" t="s">
        <v>1204</v>
      </c>
      <c r="F125" s="4" t="s">
        <v>1205</v>
      </c>
      <c r="G125" s="3"/>
      <c r="H125" s="5"/>
    </row>
    <row r="126" spans="1:8">
      <c r="A126" s="3"/>
      <c r="B126" s="3"/>
      <c r="C126" s="3"/>
      <c r="D126" s="4"/>
      <c r="E126" s="4" t="s">
        <v>1206</v>
      </c>
      <c r="F126" s="4" t="s">
        <v>1207</v>
      </c>
      <c r="G126" s="3"/>
      <c r="H126" s="5"/>
    </row>
    <row r="127" spans="1:8">
      <c r="A127" s="3"/>
      <c r="B127" s="3"/>
      <c r="C127" s="3"/>
      <c r="D127" s="4"/>
      <c r="E127" s="4" t="s">
        <v>1208</v>
      </c>
      <c r="F127" s="4" t="s">
        <v>1209</v>
      </c>
      <c r="G127" s="3"/>
      <c r="H127" s="5"/>
    </row>
    <row r="128" spans="1:8">
      <c r="A128" s="3"/>
      <c r="B128" s="3"/>
      <c r="C128" s="3"/>
      <c r="D128" s="4"/>
      <c r="E128" s="4" t="s">
        <v>1210</v>
      </c>
      <c r="F128" s="4" t="s">
        <v>1211</v>
      </c>
      <c r="G128" s="3"/>
      <c r="H128" s="5"/>
    </row>
    <row r="129" spans="1:8">
      <c r="A129" s="3"/>
      <c r="B129" s="3"/>
      <c r="C129" s="3"/>
      <c r="D129" s="4"/>
      <c r="E129" s="4" t="s">
        <v>1212</v>
      </c>
      <c r="F129" s="4" t="s">
        <v>1213</v>
      </c>
      <c r="G129" s="3"/>
      <c r="H129" s="5"/>
    </row>
    <row r="130" spans="1:8">
      <c r="A130" s="3"/>
      <c r="B130" s="3"/>
      <c r="C130" s="3"/>
      <c r="D130" s="4"/>
      <c r="E130" s="4" t="s">
        <v>1214</v>
      </c>
      <c r="F130" s="4" t="s">
        <v>1213</v>
      </c>
      <c r="G130" s="3"/>
      <c r="H130" s="5"/>
    </row>
    <row r="131" spans="1:8">
      <c r="A131" s="3"/>
      <c r="B131" s="3"/>
      <c r="C131" s="3"/>
      <c r="D131" s="4"/>
      <c r="E131" s="4" t="s">
        <v>1215</v>
      </c>
      <c r="F131" s="4" t="s">
        <v>1216</v>
      </c>
      <c r="G131" s="3"/>
      <c r="H131" s="5"/>
    </row>
    <row r="132" ht="16.5" spans="1:8">
      <c r="A132" s="3"/>
      <c r="B132" s="3"/>
      <c r="C132" s="3"/>
      <c r="D132" s="4"/>
      <c r="E132" s="4" t="s">
        <v>1217</v>
      </c>
      <c r="F132" s="4" t="s">
        <v>1218</v>
      </c>
      <c r="G132" s="3"/>
      <c r="H132" s="5"/>
    </row>
    <row r="133" spans="1:8">
      <c r="A133" s="3"/>
      <c r="B133" s="3"/>
      <c r="C133" s="3"/>
      <c r="D133" s="4"/>
      <c r="E133" s="4" t="s">
        <v>1219</v>
      </c>
      <c r="F133" s="4" t="s">
        <v>1220</v>
      </c>
      <c r="G133" s="3"/>
      <c r="H133" s="5"/>
    </row>
    <row r="134" spans="1:8">
      <c r="A134" s="3"/>
      <c r="B134" s="3"/>
      <c r="C134" s="3"/>
      <c r="D134" s="4"/>
      <c r="E134" s="4" t="s">
        <v>995</v>
      </c>
      <c r="F134" s="4" t="s">
        <v>1221</v>
      </c>
      <c r="G134" s="3"/>
      <c r="H134" s="5"/>
    </row>
    <row r="135" spans="1:8">
      <c r="A135" s="3"/>
      <c r="B135" s="3"/>
      <c r="C135" s="3"/>
      <c r="D135" s="4"/>
      <c r="E135" s="4" t="s">
        <v>1222</v>
      </c>
      <c r="F135" s="4" t="s">
        <v>1223</v>
      </c>
      <c r="G135" s="3"/>
      <c r="H135" s="5"/>
    </row>
    <row r="136" spans="1:8">
      <c r="A136" s="3"/>
      <c r="B136" s="3"/>
      <c r="C136" s="3"/>
      <c r="D136" s="4"/>
      <c r="E136" s="4" t="s">
        <v>1224</v>
      </c>
      <c r="F136" s="4" t="s">
        <v>1225</v>
      </c>
      <c r="G136" s="3"/>
      <c r="H136" s="5"/>
    </row>
    <row r="137" ht="57" spans="1:8">
      <c r="A137" s="3"/>
      <c r="B137" s="3"/>
      <c r="C137" s="3"/>
      <c r="D137" s="4"/>
      <c r="E137" s="4" t="s">
        <v>1226</v>
      </c>
      <c r="F137" s="4" t="s">
        <v>1227</v>
      </c>
      <c r="G137" s="3"/>
      <c r="H137" s="5"/>
    </row>
    <row r="138" ht="28.5" spans="1:8">
      <c r="A138" s="3"/>
      <c r="B138" s="3"/>
      <c r="C138" s="3"/>
      <c r="D138" s="4"/>
      <c r="E138" s="4" t="s">
        <v>1228</v>
      </c>
      <c r="F138" s="4" t="s">
        <v>1229</v>
      </c>
      <c r="G138" s="3"/>
      <c r="H138" s="5"/>
    </row>
    <row r="139" ht="28.5" spans="1:8">
      <c r="A139" s="3"/>
      <c r="B139" s="3"/>
      <c r="C139" s="3"/>
      <c r="D139" s="4"/>
      <c r="E139" s="4" t="s">
        <v>1230</v>
      </c>
      <c r="F139" s="4" t="s">
        <v>1231</v>
      </c>
      <c r="G139" s="3"/>
      <c r="H139" s="5"/>
    </row>
    <row r="140" spans="1:8">
      <c r="A140" s="3"/>
      <c r="B140" s="3"/>
      <c r="C140" s="3"/>
      <c r="D140" s="4"/>
      <c r="E140" s="4" t="s">
        <v>1232</v>
      </c>
      <c r="F140" s="4" t="s">
        <v>1233</v>
      </c>
      <c r="G140" s="3"/>
      <c r="H140" s="5"/>
    </row>
    <row r="141" spans="1:8">
      <c r="A141" s="3"/>
      <c r="B141" s="3"/>
      <c r="C141" s="3"/>
      <c r="D141" s="3" t="s">
        <v>1234</v>
      </c>
      <c r="E141" s="7" t="s">
        <v>1235</v>
      </c>
      <c r="F141" s="8"/>
      <c r="G141" s="3">
        <v>1</v>
      </c>
      <c r="H141" s="5">
        <v>35</v>
      </c>
    </row>
    <row r="142" spans="1:8">
      <c r="A142" s="3"/>
      <c r="B142" s="3"/>
      <c r="C142" s="3"/>
      <c r="D142" s="3"/>
      <c r="E142" s="7" t="s">
        <v>1236</v>
      </c>
      <c r="F142" s="8"/>
      <c r="G142" s="3"/>
      <c r="H142" s="5"/>
    </row>
    <row r="143" spans="1:8">
      <c r="A143" s="3"/>
      <c r="B143" s="3"/>
      <c r="C143" s="3"/>
      <c r="D143" s="3"/>
      <c r="E143" s="7" t="s">
        <v>1237</v>
      </c>
      <c r="F143" s="8"/>
      <c r="G143" s="3"/>
      <c r="H143" s="5"/>
    </row>
    <row r="144" spans="1:8">
      <c r="A144" s="3"/>
      <c r="B144" s="3"/>
      <c r="C144" s="3"/>
      <c r="D144" s="3"/>
      <c r="E144" s="7" t="s">
        <v>1238</v>
      </c>
      <c r="F144" s="8"/>
      <c r="G144" s="3"/>
      <c r="H144" s="5"/>
    </row>
    <row r="145" spans="1:8">
      <c r="A145" s="3"/>
      <c r="B145" s="3"/>
      <c r="C145" s="3"/>
      <c r="D145" s="3"/>
      <c r="E145" s="7" t="s">
        <v>1239</v>
      </c>
      <c r="F145" s="8"/>
      <c r="G145" s="3"/>
      <c r="H145" s="5"/>
    </row>
    <row r="146" spans="1:8">
      <c r="A146" s="3"/>
      <c r="B146" s="3"/>
      <c r="C146" s="3"/>
      <c r="D146" s="3"/>
      <c r="E146" s="7" t="s">
        <v>1240</v>
      </c>
      <c r="F146" s="8"/>
      <c r="G146" s="3"/>
      <c r="H146" s="5"/>
    </row>
    <row r="147" spans="1:8">
      <c r="A147" s="3"/>
      <c r="B147" s="3"/>
      <c r="C147" s="3"/>
      <c r="D147" s="3"/>
      <c r="E147" s="7" t="s">
        <v>1241</v>
      </c>
      <c r="F147" s="8"/>
      <c r="G147" s="3"/>
      <c r="H147" s="5"/>
    </row>
    <row r="148" spans="1:8">
      <c r="A148" s="3"/>
      <c r="B148" s="3"/>
      <c r="C148" s="3"/>
      <c r="D148" s="3"/>
      <c r="E148" s="7" t="s">
        <v>1242</v>
      </c>
      <c r="F148" s="8"/>
      <c r="G148" s="3"/>
      <c r="H148" s="5"/>
    </row>
    <row r="149" spans="1:8">
      <c r="A149" s="3"/>
      <c r="B149" s="3"/>
      <c r="C149" s="3"/>
      <c r="D149" s="3"/>
      <c r="E149" s="7" t="s">
        <v>1243</v>
      </c>
      <c r="F149" s="8"/>
      <c r="G149" s="3"/>
      <c r="H149" s="5"/>
    </row>
    <row r="150" spans="1:8">
      <c r="A150" s="3"/>
      <c r="B150" s="3"/>
      <c r="C150" s="3"/>
      <c r="D150" s="3"/>
      <c r="E150" s="7" t="s">
        <v>1244</v>
      </c>
      <c r="F150" s="8"/>
      <c r="G150" s="3"/>
      <c r="H150" s="5"/>
    </row>
    <row r="151" spans="1:8">
      <c r="A151" s="3"/>
      <c r="B151" s="3"/>
      <c r="C151" s="3"/>
      <c r="D151" s="3"/>
      <c r="E151" s="7" t="s">
        <v>1245</v>
      </c>
      <c r="F151" s="8"/>
      <c r="G151" s="3"/>
      <c r="H151" s="5"/>
    </row>
    <row r="152" ht="57" spans="1:8">
      <c r="A152" s="3">
        <v>2</v>
      </c>
      <c r="B152" s="3" t="s">
        <v>1246</v>
      </c>
      <c r="C152" s="3" t="s">
        <v>1246</v>
      </c>
      <c r="D152" s="9" t="s">
        <v>1247</v>
      </c>
      <c r="E152" s="4" t="s">
        <v>1248</v>
      </c>
      <c r="F152" s="4" t="s">
        <v>1249</v>
      </c>
      <c r="G152" s="9">
        <v>1</v>
      </c>
      <c r="H152" s="10">
        <v>155</v>
      </c>
    </row>
    <row r="153" ht="28.5" spans="1:8">
      <c r="A153" s="3"/>
      <c r="B153" s="3"/>
      <c r="C153" s="3"/>
      <c r="D153" s="11"/>
      <c r="E153" s="4" t="s">
        <v>1250</v>
      </c>
      <c r="F153" s="4" t="s">
        <v>1251</v>
      </c>
      <c r="G153" s="11"/>
      <c r="H153" s="12"/>
    </row>
    <row r="154" spans="1:8">
      <c r="A154" s="3"/>
      <c r="B154" s="3"/>
      <c r="C154" s="3"/>
      <c r="D154" s="11"/>
      <c r="E154" s="4" t="s">
        <v>1252</v>
      </c>
      <c r="F154" s="4" t="s">
        <v>1253</v>
      </c>
      <c r="G154" s="11"/>
      <c r="H154" s="12"/>
    </row>
    <row r="155" spans="1:8">
      <c r="A155" s="3"/>
      <c r="B155" s="3"/>
      <c r="C155" s="3"/>
      <c r="D155" s="11"/>
      <c r="E155" s="4" t="s">
        <v>1254</v>
      </c>
      <c r="F155" s="4" t="s">
        <v>1255</v>
      </c>
      <c r="G155" s="11"/>
      <c r="H155" s="12"/>
    </row>
    <row r="156" spans="1:8">
      <c r="A156" s="3"/>
      <c r="B156" s="3"/>
      <c r="C156" s="3"/>
      <c r="D156" s="11"/>
      <c r="E156" s="4" t="s">
        <v>1256</v>
      </c>
      <c r="F156" s="4" t="s">
        <v>1257</v>
      </c>
      <c r="G156" s="11"/>
      <c r="H156" s="12"/>
    </row>
    <row r="157" spans="1:8">
      <c r="A157" s="3"/>
      <c r="B157" s="3"/>
      <c r="C157" s="3"/>
      <c r="D157" s="11"/>
      <c r="E157" s="4" t="s">
        <v>1258</v>
      </c>
      <c r="F157" s="4" t="s">
        <v>1259</v>
      </c>
      <c r="G157" s="11"/>
      <c r="H157" s="12"/>
    </row>
    <row r="158" spans="1:8">
      <c r="A158" s="3"/>
      <c r="B158" s="3"/>
      <c r="C158" s="3"/>
      <c r="D158" s="11"/>
      <c r="E158" s="4" t="s">
        <v>1260</v>
      </c>
      <c r="F158" s="4" t="s">
        <v>1261</v>
      </c>
      <c r="G158" s="11"/>
      <c r="H158" s="12"/>
    </row>
    <row r="159" spans="1:8">
      <c r="A159" s="3"/>
      <c r="B159" s="3"/>
      <c r="C159" s="3"/>
      <c r="D159" s="11"/>
      <c r="E159" s="4" t="s">
        <v>1262</v>
      </c>
      <c r="F159" s="4" t="s">
        <v>1263</v>
      </c>
      <c r="G159" s="11"/>
      <c r="H159" s="12"/>
    </row>
    <row r="160" spans="1:8">
      <c r="A160" s="3"/>
      <c r="B160" s="3"/>
      <c r="C160" s="3"/>
      <c r="D160" s="11"/>
      <c r="E160" s="4" t="s">
        <v>1264</v>
      </c>
      <c r="F160" s="13" t="s">
        <v>1265</v>
      </c>
      <c r="G160" s="11"/>
      <c r="H160" s="12"/>
    </row>
    <row r="161" spans="1:8">
      <c r="A161" s="3"/>
      <c r="B161" s="3"/>
      <c r="C161" s="3"/>
      <c r="D161" s="11"/>
      <c r="E161" s="4" t="s">
        <v>1266</v>
      </c>
      <c r="F161" s="4" t="s">
        <v>1267</v>
      </c>
      <c r="G161" s="11"/>
      <c r="H161" s="12"/>
    </row>
    <row r="162" spans="1:8">
      <c r="A162" s="3"/>
      <c r="B162" s="3"/>
      <c r="C162" s="3"/>
      <c r="D162" s="11"/>
      <c r="E162" s="4" t="s">
        <v>1268</v>
      </c>
      <c r="F162" s="4" t="s">
        <v>1269</v>
      </c>
      <c r="G162" s="11"/>
      <c r="H162" s="12"/>
    </row>
    <row r="163" spans="1:8">
      <c r="A163" s="3"/>
      <c r="B163" s="3"/>
      <c r="C163" s="3"/>
      <c r="D163" s="11"/>
      <c r="E163" s="4" t="s">
        <v>1270</v>
      </c>
      <c r="F163" s="4" t="s">
        <v>1271</v>
      </c>
      <c r="G163" s="11"/>
      <c r="H163" s="12"/>
    </row>
    <row r="164" spans="1:8">
      <c r="A164" s="3"/>
      <c r="B164" s="3"/>
      <c r="C164" s="3"/>
      <c r="D164" s="11"/>
      <c r="E164" s="4" t="s">
        <v>1272</v>
      </c>
      <c r="F164" s="4" t="s">
        <v>1273</v>
      </c>
      <c r="G164" s="11"/>
      <c r="H164" s="12"/>
    </row>
    <row r="165" spans="1:8">
      <c r="A165" s="3"/>
      <c r="B165" s="3"/>
      <c r="C165" s="3"/>
      <c r="D165" s="11"/>
      <c r="E165" s="4" t="s">
        <v>1274</v>
      </c>
      <c r="F165" s="4" t="s">
        <v>1275</v>
      </c>
      <c r="G165" s="11"/>
      <c r="H165" s="12"/>
    </row>
    <row r="166" spans="1:8">
      <c r="A166" s="3"/>
      <c r="B166" s="3"/>
      <c r="C166" s="3"/>
      <c r="D166" s="11"/>
      <c r="E166" s="4" t="s">
        <v>1276</v>
      </c>
      <c r="F166" s="4" t="s">
        <v>1277</v>
      </c>
      <c r="G166" s="11"/>
      <c r="H166" s="12"/>
    </row>
    <row r="167" spans="1:8">
      <c r="A167" s="3"/>
      <c r="B167" s="3"/>
      <c r="C167" s="3"/>
      <c r="D167" s="11"/>
      <c r="E167" s="4" t="s">
        <v>1278</v>
      </c>
      <c r="F167" s="4" t="s">
        <v>1279</v>
      </c>
      <c r="G167" s="11"/>
      <c r="H167" s="12"/>
    </row>
    <row r="168" spans="1:8">
      <c r="A168" s="3"/>
      <c r="B168" s="3"/>
      <c r="C168" s="3"/>
      <c r="D168" s="11"/>
      <c r="E168" s="4" t="s">
        <v>1280</v>
      </c>
      <c r="F168" s="4" t="s">
        <v>1281</v>
      </c>
      <c r="G168" s="11"/>
      <c r="H168" s="12"/>
    </row>
    <row r="169" spans="1:8">
      <c r="A169" s="3"/>
      <c r="B169" s="3"/>
      <c r="C169" s="3"/>
      <c r="D169" s="11"/>
      <c r="E169" s="4" t="s">
        <v>1282</v>
      </c>
      <c r="F169" s="4" t="s">
        <v>1283</v>
      </c>
      <c r="G169" s="11"/>
      <c r="H169" s="12"/>
    </row>
    <row r="170" spans="1:8">
      <c r="A170" s="3"/>
      <c r="B170" s="3"/>
      <c r="C170" s="3"/>
      <c r="D170" s="11"/>
      <c r="E170" s="4" t="s">
        <v>995</v>
      </c>
      <c r="F170" s="4" t="s">
        <v>1284</v>
      </c>
      <c r="G170" s="11"/>
      <c r="H170" s="12"/>
    </row>
    <row r="171" spans="1:8">
      <c r="A171" s="3"/>
      <c r="B171" s="3"/>
      <c r="C171" s="3"/>
      <c r="D171" s="11"/>
      <c r="E171" s="4" t="s">
        <v>1252</v>
      </c>
      <c r="F171" s="4" t="s">
        <v>1285</v>
      </c>
      <c r="G171" s="11"/>
      <c r="H171" s="12"/>
    </row>
    <row r="172" spans="1:8">
      <c r="A172" s="3"/>
      <c r="B172" s="3"/>
      <c r="C172" s="3"/>
      <c r="D172" s="11"/>
      <c r="E172" s="4" t="s">
        <v>1286</v>
      </c>
      <c r="F172" s="4" t="s">
        <v>1287</v>
      </c>
      <c r="G172" s="11"/>
      <c r="H172" s="12"/>
    </row>
    <row r="173" spans="1:8">
      <c r="A173" s="3"/>
      <c r="B173" s="3"/>
      <c r="C173" s="3"/>
      <c r="D173" s="11"/>
      <c r="E173" s="4" t="s">
        <v>1288</v>
      </c>
      <c r="F173" s="4" t="s">
        <v>1289</v>
      </c>
      <c r="G173" s="11"/>
      <c r="H173" s="12"/>
    </row>
    <row r="174" spans="1:8">
      <c r="A174" s="3"/>
      <c r="B174" s="3"/>
      <c r="C174" s="3"/>
      <c r="D174" s="11"/>
      <c r="E174" s="4" t="s">
        <v>1290</v>
      </c>
      <c r="F174" s="4" t="s">
        <v>1291</v>
      </c>
      <c r="G174" s="11"/>
      <c r="H174" s="12"/>
    </row>
    <row r="175" spans="1:8">
      <c r="A175" s="3"/>
      <c r="B175" s="3"/>
      <c r="C175" s="3"/>
      <c r="D175" s="11"/>
      <c r="E175" s="4" t="s">
        <v>1292</v>
      </c>
      <c r="F175" s="4" t="s">
        <v>1293</v>
      </c>
      <c r="G175" s="11"/>
      <c r="H175" s="12"/>
    </row>
    <row r="176" ht="28.5" spans="1:8">
      <c r="A176" s="3"/>
      <c r="B176" s="3"/>
      <c r="C176" s="3"/>
      <c r="D176" s="11"/>
      <c r="E176" s="4" t="s">
        <v>1294</v>
      </c>
      <c r="F176" s="4" t="s">
        <v>1295</v>
      </c>
      <c r="G176" s="11"/>
      <c r="H176" s="12"/>
    </row>
    <row r="177" spans="1:8">
      <c r="A177" s="3"/>
      <c r="B177" s="3"/>
      <c r="C177" s="3"/>
      <c r="D177" s="11"/>
      <c r="E177" s="4" t="s">
        <v>1296</v>
      </c>
      <c r="F177" s="4" t="s">
        <v>1297</v>
      </c>
      <c r="G177" s="11"/>
      <c r="H177" s="12"/>
    </row>
    <row r="178" spans="1:8">
      <c r="A178" s="3"/>
      <c r="B178" s="3"/>
      <c r="C178" s="3"/>
      <c r="D178" s="11"/>
      <c r="E178" s="4" t="s">
        <v>1298</v>
      </c>
      <c r="F178" s="4" t="s">
        <v>1299</v>
      </c>
      <c r="G178" s="11"/>
      <c r="H178" s="12"/>
    </row>
    <row r="179" spans="1:8">
      <c r="A179" s="3"/>
      <c r="B179" s="3"/>
      <c r="C179" s="3"/>
      <c r="D179" s="11"/>
      <c r="E179" s="4" t="s">
        <v>1300</v>
      </c>
      <c r="F179" s="4" t="s">
        <v>1301</v>
      </c>
      <c r="G179" s="11"/>
      <c r="H179" s="12"/>
    </row>
    <row r="180" spans="1:8">
      <c r="A180" s="3"/>
      <c r="B180" s="3"/>
      <c r="C180" s="3"/>
      <c r="D180" s="11"/>
      <c r="E180" s="4" t="s">
        <v>1302</v>
      </c>
      <c r="F180" s="4" t="s">
        <v>1303</v>
      </c>
      <c r="G180" s="11"/>
      <c r="H180" s="12"/>
    </row>
    <row r="181" spans="1:8">
      <c r="A181" s="3"/>
      <c r="B181" s="3"/>
      <c r="C181" s="3"/>
      <c r="D181" s="11"/>
      <c r="E181" s="4" t="s">
        <v>1304</v>
      </c>
      <c r="F181" s="4" t="s">
        <v>1305</v>
      </c>
      <c r="G181" s="11"/>
      <c r="H181" s="12"/>
    </row>
    <row r="182" spans="1:8">
      <c r="A182" s="3"/>
      <c r="B182" s="3"/>
      <c r="C182" s="3"/>
      <c r="D182" s="11"/>
      <c r="E182" s="4" t="s">
        <v>1306</v>
      </c>
      <c r="F182" s="4" t="s">
        <v>1307</v>
      </c>
      <c r="G182" s="11"/>
      <c r="H182" s="12"/>
    </row>
    <row r="183" ht="42.75" spans="1:8">
      <c r="A183" s="3"/>
      <c r="B183" s="3"/>
      <c r="C183" s="3"/>
      <c r="D183" s="11"/>
      <c r="E183" s="4" t="s">
        <v>1308</v>
      </c>
      <c r="F183" s="4" t="s">
        <v>1309</v>
      </c>
      <c r="G183" s="11"/>
      <c r="H183" s="12"/>
    </row>
    <row r="184" ht="28.5" spans="1:8">
      <c r="A184" s="3"/>
      <c r="B184" s="3"/>
      <c r="C184" s="3"/>
      <c r="D184" s="11"/>
      <c r="E184" s="4" t="s">
        <v>1228</v>
      </c>
      <c r="F184" s="4" t="s">
        <v>1310</v>
      </c>
      <c r="G184" s="11"/>
      <c r="H184" s="12"/>
    </row>
    <row r="185" spans="1:8">
      <c r="A185" s="3"/>
      <c r="B185" s="3"/>
      <c r="C185" s="3"/>
      <c r="D185" s="11"/>
      <c r="E185" s="4" t="s">
        <v>1311</v>
      </c>
      <c r="F185" s="4" t="s">
        <v>1312</v>
      </c>
      <c r="G185" s="11"/>
      <c r="H185" s="12"/>
    </row>
    <row r="186" spans="1:8">
      <c r="A186" s="3"/>
      <c r="B186" s="3"/>
      <c r="C186" s="3"/>
      <c r="D186" s="14"/>
      <c r="E186" s="4" t="s">
        <v>1313</v>
      </c>
      <c r="F186" s="4" t="s">
        <v>1314</v>
      </c>
      <c r="G186" s="14"/>
      <c r="H186" s="15"/>
    </row>
    <row r="187" ht="85.5" spans="1:8">
      <c r="A187" s="3">
        <v>3</v>
      </c>
      <c r="B187" s="3" t="s">
        <v>1315</v>
      </c>
      <c r="C187" s="3" t="s">
        <v>1316</v>
      </c>
      <c r="D187" s="3" t="s">
        <v>1317</v>
      </c>
      <c r="E187" s="4" t="s">
        <v>1318</v>
      </c>
      <c r="F187" s="4" t="s">
        <v>1319</v>
      </c>
      <c r="G187" s="3">
        <v>1</v>
      </c>
      <c r="H187" s="16">
        <v>35</v>
      </c>
    </row>
    <row r="188" ht="28.5" spans="1:8">
      <c r="A188" s="3"/>
      <c r="B188" s="3"/>
      <c r="C188" s="3"/>
      <c r="D188" s="3"/>
      <c r="E188" s="4" t="s">
        <v>1320</v>
      </c>
      <c r="F188" s="4" t="s">
        <v>1321</v>
      </c>
      <c r="G188" s="3"/>
      <c r="H188" s="16"/>
    </row>
    <row r="189" spans="1:8">
      <c r="A189" s="3"/>
      <c r="B189" s="3"/>
      <c r="C189" s="3"/>
      <c r="D189" s="3"/>
      <c r="E189" s="4" t="s">
        <v>1322</v>
      </c>
      <c r="F189" s="4" t="s">
        <v>1323</v>
      </c>
      <c r="G189" s="3"/>
      <c r="H189" s="16"/>
    </row>
    <row r="190" ht="42.75" spans="1:8">
      <c r="A190" s="3"/>
      <c r="B190" s="3"/>
      <c r="C190" s="3"/>
      <c r="D190" s="3"/>
      <c r="E190" s="4" t="s">
        <v>1324</v>
      </c>
      <c r="F190" s="4" t="s">
        <v>1325</v>
      </c>
      <c r="G190" s="3"/>
      <c r="H190" s="16"/>
    </row>
    <row r="191" ht="42.75" spans="1:8">
      <c r="A191" s="3"/>
      <c r="B191" s="3"/>
      <c r="C191" s="3"/>
      <c r="D191" s="3"/>
      <c r="E191" s="4" t="s">
        <v>1326</v>
      </c>
      <c r="F191" s="4" t="s">
        <v>1327</v>
      </c>
      <c r="G191" s="3"/>
      <c r="H191" s="16"/>
    </row>
    <row r="192" spans="1:8">
      <c r="A192" s="3"/>
      <c r="B192" s="3"/>
      <c r="C192" s="3"/>
      <c r="D192" s="3"/>
      <c r="E192" s="4" t="s">
        <v>1328</v>
      </c>
      <c r="F192" s="4" t="s">
        <v>1329</v>
      </c>
      <c r="G192" s="3"/>
      <c r="H192" s="16"/>
    </row>
    <row r="193" spans="1:8">
      <c r="A193" s="3"/>
      <c r="B193" s="3"/>
      <c r="C193" s="3"/>
      <c r="D193" s="3"/>
      <c r="E193" s="4" t="s">
        <v>1330</v>
      </c>
      <c r="F193" s="4" t="s">
        <v>1331</v>
      </c>
      <c r="G193" s="3"/>
      <c r="H193" s="16"/>
    </row>
    <row r="194" spans="1:8">
      <c r="A194" s="3"/>
      <c r="B194" s="3"/>
      <c r="C194" s="3"/>
      <c r="D194" s="3"/>
      <c r="E194" s="4" t="s">
        <v>1332</v>
      </c>
      <c r="F194" s="4" t="s">
        <v>1331</v>
      </c>
      <c r="G194" s="3"/>
      <c r="H194" s="16"/>
    </row>
    <row r="195" ht="16.5" spans="1:8">
      <c r="A195" s="3"/>
      <c r="B195" s="3"/>
      <c r="C195" s="3"/>
      <c r="D195" s="3"/>
      <c r="E195" s="4" t="s">
        <v>1333</v>
      </c>
      <c r="F195" s="4" t="s">
        <v>1334</v>
      </c>
      <c r="G195" s="3"/>
      <c r="H195" s="16"/>
    </row>
    <row r="196" ht="16.5" spans="1:8">
      <c r="A196" s="3"/>
      <c r="B196" s="3"/>
      <c r="C196" s="3"/>
      <c r="D196" s="3"/>
      <c r="E196" s="4" t="s">
        <v>1335</v>
      </c>
      <c r="F196" s="4" t="s">
        <v>1334</v>
      </c>
      <c r="G196" s="3"/>
      <c r="H196" s="16"/>
    </row>
    <row r="197" ht="16.5" spans="1:8">
      <c r="A197" s="3"/>
      <c r="B197" s="3"/>
      <c r="C197" s="3"/>
      <c r="D197" s="3"/>
      <c r="E197" s="4" t="s">
        <v>1336</v>
      </c>
      <c r="F197" s="4" t="s">
        <v>1337</v>
      </c>
      <c r="G197" s="3"/>
      <c r="H197" s="16"/>
    </row>
    <row r="198" spans="1:8">
      <c r="A198" s="3"/>
      <c r="B198" s="3"/>
      <c r="C198" s="3"/>
      <c r="D198" s="3"/>
      <c r="E198" s="4" t="s">
        <v>1338</v>
      </c>
      <c r="F198" s="4" t="s">
        <v>1339</v>
      </c>
      <c r="G198" s="3"/>
      <c r="H198" s="16"/>
    </row>
    <row r="199" spans="1:8">
      <c r="A199" s="3"/>
      <c r="B199" s="3"/>
      <c r="C199" s="3"/>
      <c r="D199" s="3"/>
      <c r="E199" s="4" t="s">
        <v>1338</v>
      </c>
      <c r="F199" s="4" t="s">
        <v>1340</v>
      </c>
      <c r="G199" s="3"/>
      <c r="H199" s="16"/>
    </row>
    <row r="200" spans="1:8">
      <c r="A200" s="3"/>
      <c r="B200" s="3"/>
      <c r="C200" s="3"/>
      <c r="D200" s="3"/>
      <c r="E200" s="4" t="s">
        <v>1338</v>
      </c>
      <c r="F200" s="4" t="s">
        <v>1341</v>
      </c>
      <c r="G200" s="3"/>
      <c r="H200" s="16"/>
    </row>
    <row r="201" spans="1:8">
      <c r="A201" s="3"/>
      <c r="B201" s="3"/>
      <c r="C201" s="3"/>
      <c r="D201" s="3"/>
      <c r="E201" s="4" t="s">
        <v>1338</v>
      </c>
      <c r="F201" s="4" t="s">
        <v>1342</v>
      </c>
      <c r="G201" s="3"/>
      <c r="H201" s="16"/>
    </row>
    <row r="202" spans="1:8">
      <c r="A202" s="3"/>
      <c r="B202" s="3"/>
      <c r="C202" s="3"/>
      <c r="D202" s="3"/>
      <c r="E202" s="4" t="s">
        <v>1343</v>
      </c>
      <c r="F202" s="4" t="s">
        <v>1344</v>
      </c>
      <c r="G202" s="3"/>
      <c r="H202" s="16"/>
    </row>
    <row r="203" ht="15.75" spans="1:8">
      <c r="A203" s="3"/>
      <c r="B203" s="3"/>
      <c r="C203" s="3"/>
      <c r="D203" s="3"/>
      <c r="E203" s="4" t="s">
        <v>1217</v>
      </c>
      <c r="F203" s="4" t="s">
        <v>1345</v>
      </c>
      <c r="G203" s="3"/>
      <c r="H203" s="16"/>
    </row>
    <row r="204" ht="15.75" spans="1:8">
      <c r="A204" s="3"/>
      <c r="B204" s="3"/>
      <c r="C204" s="3"/>
      <c r="D204" s="3"/>
      <c r="E204" s="4" t="s">
        <v>1217</v>
      </c>
      <c r="F204" s="4" t="s">
        <v>1346</v>
      </c>
      <c r="G204" s="3"/>
      <c r="H204" s="16"/>
    </row>
    <row r="205" spans="1:8">
      <c r="A205" s="3"/>
      <c r="B205" s="3"/>
      <c r="C205" s="3"/>
      <c r="D205" s="3"/>
      <c r="E205" s="4" t="s">
        <v>1187</v>
      </c>
      <c r="F205" s="4" t="s">
        <v>1347</v>
      </c>
      <c r="G205" s="3"/>
      <c r="H205" s="16"/>
    </row>
    <row r="206" spans="1:8">
      <c r="A206" s="3"/>
      <c r="B206" s="3"/>
      <c r="C206" s="3"/>
      <c r="D206" s="3"/>
      <c r="E206" s="4" t="s">
        <v>995</v>
      </c>
      <c r="F206" s="4" t="s">
        <v>1348</v>
      </c>
      <c r="G206" s="3"/>
      <c r="H206" s="16"/>
    </row>
    <row r="207" spans="1:8">
      <c r="A207" s="3"/>
      <c r="B207" s="3"/>
      <c r="C207" s="3"/>
      <c r="D207" s="3"/>
      <c r="E207" s="4" t="s">
        <v>995</v>
      </c>
      <c r="F207" s="4" t="s">
        <v>1349</v>
      </c>
      <c r="G207" s="3"/>
      <c r="H207" s="16"/>
    </row>
    <row r="208" ht="15.75" spans="1:8">
      <c r="A208" s="3"/>
      <c r="B208" s="3"/>
      <c r="C208" s="3"/>
      <c r="D208" s="3"/>
      <c r="E208" s="4" t="s">
        <v>1350</v>
      </c>
      <c r="F208" s="4" t="s">
        <v>1351</v>
      </c>
      <c r="G208" s="3"/>
      <c r="H208" s="16"/>
    </row>
    <row r="209" ht="15.75" spans="1:8">
      <c r="A209" s="3"/>
      <c r="B209" s="3"/>
      <c r="C209" s="3"/>
      <c r="D209" s="3"/>
      <c r="E209" s="4" t="s">
        <v>1350</v>
      </c>
      <c r="F209" s="4" t="s">
        <v>1352</v>
      </c>
      <c r="G209" s="3"/>
      <c r="H209" s="16"/>
    </row>
    <row r="210" ht="15.75" spans="1:8">
      <c r="A210" s="3"/>
      <c r="B210" s="3"/>
      <c r="C210" s="3"/>
      <c r="D210" s="3"/>
      <c r="E210" s="4" t="s">
        <v>1350</v>
      </c>
      <c r="F210" s="4" t="s">
        <v>1353</v>
      </c>
      <c r="G210" s="3"/>
      <c r="H210" s="16"/>
    </row>
    <row r="211" ht="15.75" spans="1:8">
      <c r="A211" s="3"/>
      <c r="B211" s="3"/>
      <c r="C211" s="3"/>
      <c r="D211" s="3"/>
      <c r="E211" s="4" t="s">
        <v>1350</v>
      </c>
      <c r="F211" s="4" t="s">
        <v>1354</v>
      </c>
      <c r="G211" s="3"/>
      <c r="H211" s="16"/>
    </row>
    <row r="212" spans="1:8">
      <c r="A212" s="3"/>
      <c r="B212" s="3"/>
      <c r="C212" s="3"/>
      <c r="D212" s="3"/>
      <c r="E212" s="4" t="s">
        <v>1224</v>
      </c>
      <c r="F212" s="4" t="s">
        <v>1355</v>
      </c>
      <c r="G212" s="3"/>
      <c r="H212" s="16"/>
    </row>
    <row r="213" ht="71.25" spans="1:8">
      <c r="A213" s="3"/>
      <c r="B213" s="3"/>
      <c r="C213" s="3"/>
      <c r="D213" s="3"/>
      <c r="E213" s="4" t="s">
        <v>1356</v>
      </c>
      <c r="F213" s="4" t="s">
        <v>1357</v>
      </c>
      <c r="G213" s="3"/>
      <c r="H213" s="16"/>
    </row>
    <row r="214" ht="28.5" spans="1:8">
      <c r="A214" s="3"/>
      <c r="B214" s="3"/>
      <c r="C214" s="3"/>
      <c r="D214" s="3"/>
      <c r="E214" s="4" t="s">
        <v>1228</v>
      </c>
      <c r="F214" s="4" t="s">
        <v>1358</v>
      </c>
      <c r="G214" s="3"/>
      <c r="H214" s="16"/>
    </row>
    <row r="215" ht="42.75" spans="1:8">
      <c r="A215" s="3"/>
      <c r="B215" s="3"/>
      <c r="C215" s="3"/>
      <c r="D215" s="3"/>
      <c r="E215" s="4" t="s">
        <v>1230</v>
      </c>
      <c r="F215" s="4" t="s">
        <v>1359</v>
      </c>
      <c r="G215" s="3"/>
      <c r="H215" s="16"/>
    </row>
    <row r="216" spans="1:8">
      <c r="A216" s="3"/>
      <c r="B216" s="3"/>
      <c r="C216" s="3"/>
      <c r="D216" s="3"/>
      <c r="E216" s="4" t="s">
        <v>1232</v>
      </c>
      <c r="F216" s="4" t="s">
        <v>1360</v>
      </c>
      <c r="G216" s="3"/>
      <c r="H216" s="16"/>
    </row>
    <row r="217" ht="85.5" spans="1:8">
      <c r="A217" s="3"/>
      <c r="B217" s="3"/>
      <c r="C217" s="3"/>
      <c r="D217" s="3" t="s">
        <v>1361</v>
      </c>
      <c r="E217" s="4" t="s">
        <v>1318</v>
      </c>
      <c r="F217" s="4" t="s">
        <v>1362</v>
      </c>
      <c r="G217" s="3">
        <v>1</v>
      </c>
      <c r="H217" s="5">
        <v>35</v>
      </c>
    </row>
    <row r="218" ht="28.5" spans="1:8">
      <c r="A218" s="3"/>
      <c r="B218" s="3"/>
      <c r="C218" s="3"/>
      <c r="D218" s="3"/>
      <c r="E218" s="4" t="s">
        <v>1320</v>
      </c>
      <c r="F218" s="4" t="s">
        <v>1321</v>
      </c>
      <c r="G218" s="3"/>
      <c r="H218" s="5"/>
    </row>
    <row r="219" spans="1:8">
      <c r="A219" s="3"/>
      <c r="B219" s="3"/>
      <c r="C219" s="3"/>
      <c r="D219" s="3"/>
      <c r="E219" s="4" t="s">
        <v>1322</v>
      </c>
      <c r="F219" s="4" t="s">
        <v>1323</v>
      </c>
      <c r="G219" s="3"/>
      <c r="H219" s="5"/>
    </row>
    <row r="220" ht="28.5" spans="1:8">
      <c r="A220" s="3"/>
      <c r="B220" s="3"/>
      <c r="C220" s="3"/>
      <c r="D220" s="3"/>
      <c r="E220" s="4" t="s">
        <v>1363</v>
      </c>
      <c r="F220" s="4" t="s">
        <v>1364</v>
      </c>
      <c r="G220" s="3"/>
      <c r="H220" s="5"/>
    </row>
    <row r="221" spans="1:8">
      <c r="A221" s="3"/>
      <c r="B221" s="3"/>
      <c r="C221" s="3"/>
      <c r="D221" s="3"/>
      <c r="E221" s="4" t="s">
        <v>1365</v>
      </c>
      <c r="F221" s="4" t="s">
        <v>1366</v>
      </c>
      <c r="G221" s="3"/>
      <c r="H221" s="5"/>
    </row>
    <row r="222" spans="1:8">
      <c r="A222" s="3"/>
      <c r="B222" s="3"/>
      <c r="C222" s="3"/>
      <c r="D222" s="3"/>
      <c r="E222" s="4" t="s">
        <v>1367</v>
      </c>
      <c r="F222" s="4" t="s">
        <v>1368</v>
      </c>
      <c r="G222" s="3"/>
      <c r="H222" s="5"/>
    </row>
    <row r="223" spans="1:8">
      <c r="A223" s="3"/>
      <c r="B223" s="3"/>
      <c r="C223" s="3"/>
      <c r="D223" s="3"/>
      <c r="E223" s="4" t="s">
        <v>1369</v>
      </c>
      <c r="F223" s="4" t="s">
        <v>1370</v>
      </c>
      <c r="G223" s="3"/>
      <c r="H223" s="5"/>
    </row>
    <row r="224" spans="1:8">
      <c r="A224" s="3"/>
      <c r="B224" s="3"/>
      <c r="C224" s="3"/>
      <c r="D224" s="3"/>
      <c r="E224" s="4" t="s">
        <v>1371</v>
      </c>
      <c r="F224" s="4" t="s">
        <v>1372</v>
      </c>
      <c r="G224" s="3"/>
      <c r="H224" s="5"/>
    </row>
    <row r="225" spans="1:8">
      <c r="A225" s="3"/>
      <c r="B225" s="3"/>
      <c r="C225" s="3"/>
      <c r="D225" s="3"/>
      <c r="E225" s="4" t="s">
        <v>1373</v>
      </c>
      <c r="F225" s="4" t="s">
        <v>1372</v>
      </c>
      <c r="G225" s="3"/>
      <c r="H225" s="5"/>
    </row>
    <row r="226" spans="1:8">
      <c r="A226" s="3"/>
      <c r="B226" s="3"/>
      <c r="C226" s="3"/>
      <c r="D226" s="3"/>
      <c r="E226" s="4" t="s">
        <v>1374</v>
      </c>
      <c r="F226" s="4" t="s">
        <v>1375</v>
      </c>
      <c r="G226" s="3"/>
      <c r="H226" s="5"/>
    </row>
    <row r="227" spans="1:8">
      <c r="A227" s="3"/>
      <c r="B227" s="3"/>
      <c r="C227" s="3"/>
      <c r="D227" s="3"/>
      <c r="E227" s="4" t="s">
        <v>1376</v>
      </c>
      <c r="F227" s="4" t="s">
        <v>1377</v>
      </c>
      <c r="G227" s="3"/>
      <c r="H227" s="5"/>
    </row>
    <row r="228" spans="1:8">
      <c r="A228" s="3"/>
      <c r="B228" s="3"/>
      <c r="C228" s="3"/>
      <c r="D228" s="3"/>
      <c r="E228" s="4" t="s">
        <v>1378</v>
      </c>
      <c r="F228" s="4" t="s">
        <v>1379</v>
      </c>
      <c r="G228" s="3"/>
      <c r="H228" s="5"/>
    </row>
    <row r="229" ht="16.5" spans="1:8">
      <c r="A229" s="3"/>
      <c r="B229" s="3"/>
      <c r="C229" s="3"/>
      <c r="D229" s="3"/>
      <c r="E229" s="4" t="s">
        <v>1380</v>
      </c>
      <c r="F229" s="4" t="s">
        <v>1381</v>
      </c>
      <c r="G229" s="3"/>
      <c r="H229" s="5"/>
    </row>
    <row r="230" ht="16.5" spans="1:8">
      <c r="A230" s="3"/>
      <c r="B230" s="3"/>
      <c r="C230" s="3"/>
      <c r="D230" s="3"/>
      <c r="E230" s="4" t="s">
        <v>1382</v>
      </c>
      <c r="F230" s="4" t="s">
        <v>1381</v>
      </c>
      <c r="G230" s="3"/>
      <c r="H230" s="5"/>
    </row>
    <row r="231" ht="16.5" spans="1:8">
      <c r="A231" s="3"/>
      <c r="B231" s="3"/>
      <c r="C231" s="3"/>
      <c r="D231" s="3"/>
      <c r="E231" s="4" t="s">
        <v>1382</v>
      </c>
      <c r="F231" s="4" t="s">
        <v>1381</v>
      </c>
      <c r="G231" s="3"/>
      <c r="H231" s="5"/>
    </row>
    <row r="232" spans="1:8">
      <c r="A232" s="3"/>
      <c r="B232" s="3"/>
      <c r="C232" s="3"/>
      <c r="D232" s="3"/>
      <c r="E232" s="4" t="s">
        <v>1338</v>
      </c>
      <c r="F232" s="4" t="s">
        <v>1383</v>
      </c>
      <c r="G232" s="3"/>
      <c r="H232" s="5"/>
    </row>
    <row r="233" spans="1:8">
      <c r="A233" s="3"/>
      <c r="B233" s="3"/>
      <c r="C233" s="3"/>
      <c r="D233" s="3"/>
      <c r="E233" s="4" t="s">
        <v>1338</v>
      </c>
      <c r="F233" s="4" t="s">
        <v>1384</v>
      </c>
      <c r="G233" s="3"/>
      <c r="H233" s="5"/>
    </row>
    <row r="234" spans="1:8">
      <c r="A234" s="3"/>
      <c r="B234" s="3"/>
      <c r="C234" s="3"/>
      <c r="D234" s="3"/>
      <c r="E234" s="4" t="s">
        <v>1338</v>
      </c>
      <c r="F234" s="4" t="s">
        <v>1385</v>
      </c>
      <c r="G234" s="3"/>
      <c r="H234" s="5"/>
    </row>
    <row r="235" spans="1:8">
      <c r="A235" s="3"/>
      <c r="B235" s="3"/>
      <c r="C235" s="3"/>
      <c r="D235" s="3"/>
      <c r="E235" s="4" t="s">
        <v>1338</v>
      </c>
      <c r="F235" s="4" t="s">
        <v>1386</v>
      </c>
      <c r="G235" s="3"/>
      <c r="H235" s="5"/>
    </row>
    <row r="236" spans="1:8">
      <c r="A236" s="3"/>
      <c r="B236" s="3"/>
      <c r="C236" s="3"/>
      <c r="D236" s="3"/>
      <c r="E236" s="4" t="s">
        <v>1338</v>
      </c>
      <c r="F236" s="4" t="s">
        <v>1387</v>
      </c>
      <c r="G236" s="3"/>
      <c r="H236" s="5"/>
    </row>
    <row r="237" spans="1:8">
      <c r="A237" s="3"/>
      <c r="B237" s="3"/>
      <c r="C237" s="3"/>
      <c r="D237" s="3"/>
      <c r="E237" s="4" t="s">
        <v>1156</v>
      </c>
      <c r="F237" s="4" t="s">
        <v>1388</v>
      </c>
      <c r="G237" s="3"/>
      <c r="H237" s="5"/>
    </row>
    <row r="238" spans="1:8">
      <c r="A238" s="3"/>
      <c r="B238" s="3"/>
      <c r="C238" s="3"/>
      <c r="D238" s="3"/>
      <c r="E238" s="4" t="s">
        <v>1156</v>
      </c>
      <c r="F238" s="4" t="s">
        <v>1389</v>
      </c>
      <c r="G238" s="3"/>
      <c r="H238" s="5"/>
    </row>
    <row r="239" spans="1:8">
      <c r="A239" s="3"/>
      <c r="B239" s="3"/>
      <c r="C239" s="3"/>
      <c r="D239" s="3"/>
      <c r="E239" s="4" t="s">
        <v>1156</v>
      </c>
      <c r="F239" s="4" t="s">
        <v>1390</v>
      </c>
      <c r="G239" s="3"/>
      <c r="H239" s="5"/>
    </row>
    <row r="240" spans="1:8">
      <c r="A240" s="3"/>
      <c r="B240" s="3"/>
      <c r="C240" s="3"/>
      <c r="D240" s="3"/>
      <c r="E240" s="4" t="s">
        <v>1156</v>
      </c>
      <c r="F240" s="4" t="s">
        <v>1391</v>
      </c>
      <c r="G240" s="3"/>
      <c r="H240" s="5"/>
    </row>
    <row r="241" spans="1:8">
      <c r="A241" s="3"/>
      <c r="B241" s="3"/>
      <c r="C241" s="3"/>
      <c r="D241" s="3"/>
      <c r="E241" s="4" t="s">
        <v>1156</v>
      </c>
      <c r="F241" s="4" t="s">
        <v>1392</v>
      </c>
      <c r="G241" s="3"/>
      <c r="H241" s="5"/>
    </row>
    <row r="242" spans="1:8">
      <c r="A242" s="3"/>
      <c r="B242" s="3"/>
      <c r="C242" s="3"/>
      <c r="D242" s="3"/>
      <c r="E242" s="4" t="s">
        <v>1350</v>
      </c>
      <c r="F242" s="4" t="s">
        <v>1393</v>
      </c>
      <c r="G242" s="3"/>
      <c r="H242" s="5"/>
    </row>
    <row r="243" spans="1:8">
      <c r="A243" s="3"/>
      <c r="B243" s="3"/>
      <c r="C243" s="3"/>
      <c r="D243" s="3"/>
      <c r="E243" s="4" t="s">
        <v>1394</v>
      </c>
      <c r="F243" s="4" t="s">
        <v>1395</v>
      </c>
      <c r="G243" s="3"/>
      <c r="H243" s="5"/>
    </row>
    <row r="244" spans="1:8">
      <c r="A244" s="3"/>
      <c r="B244" s="3"/>
      <c r="C244" s="3"/>
      <c r="D244" s="3"/>
      <c r="E244" s="4" t="s">
        <v>1350</v>
      </c>
      <c r="F244" s="4" t="s">
        <v>1396</v>
      </c>
      <c r="G244" s="3"/>
      <c r="H244" s="5"/>
    </row>
    <row r="245" spans="1:8">
      <c r="A245" s="3"/>
      <c r="B245" s="3"/>
      <c r="C245" s="3"/>
      <c r="D245" s="3"/>
      <c r="E245" s="4" t="s">
        <v>1350</v>
      </c>
      <c r="F245" s="4" t="s">
        <v>1397</v>
      </c>
      <c r="G245" s="3"/>
      <c r="H245" s="5"/>
    </row>
    <row r="246" spans="1:8">
      <c r="A246" s="3"/>
      <c r="B246" s="3"/>
      <c r="C246" s="3"/>
      <c r="D246" s="3"/>
      <c r="E246" s="4" t="s">
        <v>1398</v>
      </c>
      <c r="F246" s="4" t="s">
        <v>1399</v>
      </c>
      <c r="G246" s="3"/>
      <c r="H246" s="5"/>
    </row>
    <row r="247" spans="1:8">
      <c r="A247" s="3"/>
      <c r="B247" s="3"/>
      <c r="C247" s="3"/>
      <c r="D247" s="3"/>
      <c r="E247" s="4" t="s">
        <v>1224</v>
      </c>
      <c r="F247" s="4" t="s">
        <v>1400</v>
      </c>
      <c r="G247" s="3"/>
      <c r="H247" s="5"/>
    </row>
    <row r="248" spans="1:8">
      <c r="A248" s="3"/>
      <c r="B248" s="3"/>
      <c r="C248" s="3"/>
      <c r="D248" s="3"/>
      <c r="E248" s="4" t="s">
        <v>1401</v>
      </c>
      <c r="F248" s="4" t="s">
        <v>1402</v>
      </c>
      <c r="G248" s="3"/>
      <c r="H248" s="5"/>
    </row>
    <row r="249" ht="71.25" spans="1:8">
      <c r="A249" s="3"/>
      <c r="B249" s="3"/>
      <c r="C249" s="3"/>
      <c r="D249" s="3"/>
      <c r="E249" s="4" t="s">
        <v>1356</v>
      </c>
      <c r="F249" s="4" t="s">
        <v>1403</v>
      </c>
      <c r="G249" s="3"/>
      <c r="H249" s="5"/>
    </row>
    <row r="250" ht="28.5" spans="1:8">
      <c r="A250" s="3"/>
      <c r="B250" s="3"/>
      <c r="C250" s="3"/>
      <c r="D250" s="3"/>
      <c r="E250" s="4" t="s">
        <v>1228</v>
      </c>
      <c r="F250" s="4" t="s">
        <v>1310</v>
      </c>
      <c r="G250" s="3"/>
      <c r="H250" s="5"/>
    </row>
    <row r="251" ht="42.75" spans="1:8">
      <c r="A251" s="3"/>
      <c r="B251" s="3"/>
      <c r="C251" s="3"/>
      <c r="D251" s="3"/>
      <c r="E251" s="4" t="s">
        <v>1230</v>
      </c>
      <c r="F251" s="4" t="s">
        <v>1404</v>
      </c>
      <c r="G251" s="3"/>
      <c r="H251" s="5"/>
    </row>
    <row r="252" spans="1:8">
      <c r="A252" s="3"/>
      <c r="B252" s="3"/>
      <c r="C252" s="3"/>
      <c r="D252" s="3"/>
      <c r="E252" s="4" t="s">
        <v>1232</v>
      </c>
      <c r="F252" s="4" t="s">
        <v>1360</v>
      </c>
      <c r="G252" s="3"/>
      <c r="H252" s="5"/>
    </row>
    <row r="253" ht="85.5" spans="1:8">
      <c r="A253" s="3"/>
      <c r="B253" s="3"/>
      <c r="C253" s="3"/>
      <c r="D253" s="3" t="s">
        <v>1405</v>
      </c>
      <c r="E253" s="4" t="s">
        <v>1318</v>
      </c>
      <c r="F253" s="4" t="s">
        <v>1406</v>
      </c>
      <c r="G253" s="3">
        <v>1</v>
      </c>
      <c r="H253" s="16">
        <v>35</v>
      </c>
    </row>
    <row r="254" ht="28.5" spans="1:8">
      <c r="A254" s="3"/>
      <c r="B254" s="3"/>
      <c r="C254" s="3"/>
      <c r="D254" s="3"/>
      <c r="E254" s="4" t="s">
        <v>1320</v>
      </c>
      <c r="F254" s="4" t="s">
        <v>1321</v>
      </c>
      <c r="G254" s="3"/>
      <c r="H254" s="16"/>
    </row>
    <row r="255" spans="1:8">
      <c r="A255" s="3"/>
      <c r="B255" s="3"/>
      <c r="C255" s="3"/>
      <c r="D255" s="3"/>
      <c r="E255" s="4" t="s">
        <v>1322</v>
      </c>
      <c r="F255" s="4" t="s">
        <v>1323</v>
      </c>
      <c r="G255" s="3"/>
      <c r="H255" s="16"/>
    </row>
    <row r="256" ht="28.5" spans="1:8">
      <c r="A256" s="3"/>
      <c r="B256" s="3"/>
      <c r="C256" s="3"/>
      <c r="D256" s="3"/>
      <c r="E256" s="4" t="s">
        <v>1055</v>
      </c>
      <c r="F256" s="4" t="s">
        <v>1407</v>
      </c>
      <c r="G256" s="3"/>
      <c r="H256" s="16"/>
    </row>
    <row r="257" ht="42.75" spans="1:8">
      <c r="A257" s="3"/>
      <c r="B257" s="3"/>
      <c r="C257" s="3"/>
      <c r="D257" s="3"/>
      <c r="E257" s="4" t="s">
        <v>1408</v>
      </c>
      <c r="F257" s="4" t="s">
        <v>1409</v>
      </c>
      <c r="G257" s="3"/>
      <c r="H257" s="16"/>
    </row>
    <row r="258" spans="1:8">
      <c r="A258" s="3"/>
      <c r="B258" s="3"/>
      <c r="C258" s="3"/>
      <c r="D258" s="3"/>
      <c r="E258" s="4" t="s">
        <v>1410</v>
      </c>
      <c r="F258" s="4" t="s">
        <v>1411</v>
      </c>
      <c r="G258" s="3"/>
      <c r="H258" s="16"/>
    </row>
    <row r="259" spans="1:8">
      <c r="A259" s="3"/>
      <c r="B259" s="3"/>
      <c r="C259" s="3"/>
      <c r="D259" s="3"/>
      <c r="E259" s="4" t="s">
        <v>1412</v>
      </c>
      <c r="F259" s="4" t="s">
        <v>1413</v>
      </c>
      <c r="G259" s="3"/>
      <c r="H259" s="16"/>
    </row>
    <row r="260" spans="1:8">
      <c r="A260" s="3"/>
      <c r="B260" s="3"/>
      <c r="C260" s="3"/>
      <c r="D260" s="3"/>
      <c r="E260" s="4" t="s">
        <v>1414</v>
      </c>
      <c r="F260" s="4" t="s">
        <v>1415</v>
      </c>
      <c r="G260" s="3"/>
      <c r="H260" s="16"/>
    </row>
    <row r="261" spans="1:8">
      <c r="A261" s="3"/>
      <c r="B261" s="3"/>
      <c r="C261" s="3"/>
      <c r="D261" s="3"/>
      <c r="E261" s="4" t="s">
        <v>1416</v>
      </c>
      <c r="F261" s="4" t="s">
        <v>1417</v>
      </c>
      <c r="G261" s="3"/>
      <c r="H261" s="16"/>
    </row>
    <row r="262" spans="1:8">
      <c r="A262" s="3"/>
      <c r="B262" s="3"/>
      <c r="C262" s="3"/>
      <c r="D262" s="3"/>
      <c r="E262" s="4" t="s">
        <v>1418</v>
      </c>
      <c r="F262" s="4" t="s">
        <v>1419</v>
      </c>
      <c r="G262" s="3"/>
      <c r="H262" s="16"/>
    </row>
    <row r="263" spans="1:8">
      <c r="A263" s="3"/>
      <c r="B263" s="3"/>
      <c r="C263" s="3"/>
      <c r="D263" s="3"/>
      <c r="E263" s="4" t="s">
        <v>1420</v>
      </c>
      <c r="F263" s="4" t="s">
        <v>1421</v>
      </c>
      <c r="G263" s="3"/>
      <c r="H263" s="16"/>
    </row>
    <row r="264" spans="1:8">
      <c r="A264" s="3"/>
      <c r="B264" s="3"/>
      <c r="C264" s="3"/>
      <c r="D264" s="3"/>
      <c r="E264" s="4" t="s">
        <v>1374</v>
      </c>
      <c r="F264" s="4" t="s">
        <v>1422</v>
      </c>
      <c r="G264" s="3"/>
      <c r="H264" s="16"/>
    </row>
    <row r="265" ht="16.5" spans="1:8">
      <c r="A265" s="3"/>
      <c r="B265" s="3"/>
      <c r="C265" s="3"/>
      <c r="D265" s="3"/>
      <c r="E265" s="4" t="s">
        <v>1423</v>
      </c>
      <c r="F265" s="4" t="s">
        <v>1424</v>
      </c>
      <c r="G265" s="3"/>
      <c r="H265" s="16"/>
    </row>
    <row r="266" ht="16.5" spans="1:8">
      <c r="A266" s="3"/>
      <c r="B266" s="3"/>
      <c r="C266" s="3"/>
      <c r="D266" s="3"/>
      <c r="E266" s="4" t="s">
        <v>1425</v>
      </c>
      <c r="F266" s="4" t="s">
        <v>1424</v>
      </c>
      <c r="G266" s="3"/>
      <c r="H266" s="16"/>
    </row>
    <row r="267" ht="16.5" spans="1:8">
      <c r="A267" s="3"/>
      <c r="B267" s="3"/>
      <c r="C267" s="3"/>
      <c r="D267" s="3"/>
      <c r="E267" s="4" t="s">
        <v>1426</v>
      </c>
      <c r="F267" s="4" t="s">
        <v>1427</v>
      </c>
      <c r="G267" s="3"/>
      <c r="H267" s="16"/>
    </row>
    <row r="268" ht="16.5" spans="1:8">
      <c r="A268" s="3"/>
      <c r="B268" s="3"/>
      <c r="C268" s="3"/>
      <c r="D268" s="3"/>
      <c r="E268" s="4" t="s">
        <v>1428</v>
      </c>
      <c r="F268" s="4" t="s">
        <v>1429</v>
      </c>
      <c r="G268" s="3"/>
      <c r="H268" s="16"/>
    </row>
    <row r="269" spans="1:8">
      <c r="A269" s="3"/>
      <c r="B269" s="3"/>
      <c r="C269" s="3"/>
      <c r="D269" s="3"/>
      <c r="E269" s="4" t="s">
        <v>1430</v>
      </c>
      <c r="F269" s="4" t="s">
        <v>1431</v>
      </c>
      <c r="G269" s="3"/>
      <c r="H269" s="16"/>
    </row>
    <row r="270" ht="28.5" spans="1:8">
      <c r="A270" s="3"/>
      <c r="B270" s="3"/>
      <c r="C270" s="3"/>
      <c r="D270" s="3"/>
      <c r="E270" s="4" t="s">
        <v>1432</v>
      </c>
      <c r="F270" s="4" t="s">
        <v>1433</v>
      </c>
      <c r="G270" s="3"/>
      <c r="H270" s="16"/>
    </row>
    <row r="271" ht="28.5" spans="1:8">
      <c r="A271" s="3"/>
      <c r="B271" s="3"/>
      <c r="C271" s="3"/>
      <c r="D271" s="3"/>
      <c r="E271" s="4" t="s">
        <v>1434</v>
      </c>
      <c r="F271" s="4" t="s">
        <v>1435</v>
      </c>
      <c r="G271" s="3"/>
      <c r="H271" s="16"/>
    </row>
    <row r="272" ht="28.5" spans="1:8">
      <c r="A272" s="3"/>
      <c r="B272" s="3"/>
      <c r="C272" s="3"/>
      <c r="D272" s="3"/>
      <c r="E272" s="4" t="s">
        <v>1436</v>
      </c>
      <c r="F272" s="4" t="s">
        <v>1435</v>
      </c>
      <c r="G272" s="3"/>
      <c r="H272" s="16"/>
    </row>
    <row r="273" ht="28.5" spans="1:8">
      <c r="A273" s="3"/>
      <c r="B273" s="3"/>
      <c r="C273" s="3"/>
      <c r="D273" s="3"/>
      <c r="E273" s="4" t="s">
        <v>1437</v>
      </c>
      <c r="F273" s="4" t="s">
        <v>1433</v>
      </c>
      <c r="G273" s="3"/>
      <c r="H273" s="16"/>
    </row>
    <row r="274" spans="1:8">
      <c r="A274" s="3"/>
      <c r="B274" s="3"/>
      <c r="C274" s="3"/>
      <c r="D274" s="3"/>
      <c r="E274" s="4" t="s">
        <v>1432</v>
      </c>
      <c r="F274" s="4" t="s">
        <v>1438</v>
      </c>
      <c r="G274" s="3"/>
      <c r="H274" s="16"/>
    </row>
    <row r="275" spans="1:8">
      <c r="A275" s="3"/>
      <c r="B275" s="3"/>
      <c r="C275" s="3"/>
      <c r="D275" s="3"/>
      <c r="E275" s="4" t="s">
        <v>1434</v>
      </c>
      <c r="F275" s="4" t="s">
        <v>1439</v>
      </c>
      <c r="G275" s="3"/>
      <c r="H275" s="16"/>
    </row>
    <row r="276" spans="1:8">
      <c r="A276" s="3"/>
      <c r="B276" s="3"/>
      <c r="C276" s="3"/>
      <c r="D276" s="3"/>
      <c r="E276" s="4" t="s">
        <v>1436</v>
      </c>
      <c r="F276" s="4" t="s">
        <v>1439</v>
      </c>
      <c r="G276" s="3"/>
      <c r="H276" s="16"/>
    </row>
    <row r="277" spans="1:8">
      <c r="A277" s="3"/>
      <c r="B277" s="3"/>
      <c r="C277" s="3"/>
      <c r="D277" s="3"/>
      <c r="E277" s="4" t="s">
        <v>1437</v>
      </c>
      <c r="F277" s="4" t="s">
        <v>1440</v>
      </c>
      <c r="G277" s="3"/>
      <c r="H277" s="16"/>
    </row>
    <row r="278" spans="1:8">
      <c r="A278" s="3"/>
      <c r="B278" s="3"/>
      <c r="C278" s="3"/>
      <c r="D278" s="3"/>
      <c r="E278" s="4" t="s">
        <v>1441</v>
      </c>
      <c r="F278" s="4" t="s">
        <v>1442</v>
      </c>
      <c r="G278" s="3"/>
      <c r="H278" s="16"/>
    </row>
    <row r="279" spans="1:8">
      <c r="A279" s="3"/>
      <c r="B279" s="3"/>
      <c r="C279" s="3"/>
      <c r="D279" s="3"/>
      <c r="E279" s="4" t="s">
        <v>1443</v>
      </c>
      <c r="F279" s="4" t="s">
        <v>1444</v>
      </c>
      <c r="G279" s="3"/>
      <c r="H279" s="16"/>
    </row>
    <row r="280" ht="15.75" spans="1:8">
      <c r="A280" s="3"/>
      <c r="B280" s="3"/>
      <c r="C280" s="3"/>
      <c r="D280" s="3"/>
      <c r="E280" s="4" t="s">
        <v>1445</v>
      </c>
      <c r="F280" s="4" t="s">
        <v>1446</v>
      </c>
      <c r="G280" s="3"/>
      <c r="H280" s="16"/>
    </row>
    <row r="281" spans="1:8">
      <c r="A281" s="3"/>
      <c r="B281" s="3"/>
      <c r="C281" s="3"/>
      <c r="D281" s="3"/>
      <c r="E281" s="4" t="s">
        <v>1447</v>
      </c>
      <c r="F281" s="4" t="s">
        <v>1448</v>
      </c>
      <c r="G281" s="3"/>
      <c r="H281" s="16"/>
    </row>
    <row r="282" spans="1:8">
      <c r="A282" s="3"/>
      <c r="B282" s="3"/>
      <c r="C282" s="3"/>
      <c r="D282" s="3"/>
      <c r="E282" s="4" t="s">
        <v>1398</v>
      </c>
      <c r="F282" s="4" t="s">
        <v>1449</v>
      </c>
      <c r="G282" s="3"/>
      <c r="H282" s="16"/>
    </row>
    <row r="283" spans="1:8">
      <c r="A283" s="3"/>
      <c r="B283" s="3"/>
      <c r="C283" s="3"/>
      <c r="D283" s="3"/>
      <c r="E283" s="4" t="s">
        <v>1224</v>
      </c>
      <c r="F283" s="4" t="s">
        <v>1450</v>
      </c>
      <c r="G283" s="3"/>
      <c r="H283" s="16"/>
    </row>
    <row r="284" ht="71.25" spans="1:8">
      <c r="A284" s="3"/>
      <c r="B284" s="3"/>
      <c r="C284" s="3"/>
      <c r="D284" s="3"/>
      <c r="E284" s="4" t="s">
        <v>1356</v>
      </c>
      <c r="F284" s="4" t="s">
        <v>1403</v>
      </c>
      <c r="G284" s="3"/>
      <c r="H284" s="16"/>
    </row>
    <row r="285" ht="28.5" spans="1:8">
      <c r="A285" s="3"/>
      <c r="B285" s="3"/>
      <c r="C285" s="3"/>
      <c r="D285" s="3"/>
      <c r="E285" s="4" t="s">
        <v>1228</v>
      </c>
      <c r="F285" s="4" t="s">
        <v>1310</v>
      </c>
      <c r="G285" s="3"/>
      <c r="H285" s="16"/>
    </row>
    <row r="286" ht="42.75" spans="1:8">
      <c r="A286" s="3"/>
      <c r="B286" s="3"/>
      <c r="C286" s="3"/>
      <c r="D286" s="3"/>
      <c r="E286" s="4" t="s">
        <v>1230</v>
      </c>
      <c r="F286" s="4" t="s">
        <v>1404</v>
      </c>
      <c r="G286" s="3"/>
      <c r="H286" s="16"/>
    </row>
    <row r="287" spans="1:8">
      <c r="A287" s="3"/>
      <c r="B287" s="3"/>
      <c r="C287" s="3"/>
      <c r="D287" s="3"/>
      <c r="E287" s="4" t="s">
        <v>1232</v>
      </c>
      <c r="F287" s="4" t="s">
        <v>1360</v>
      </c>
      <c r="G287" s="3"/>
      <c r="H287" s="16"/>
    </row>
    <row r="288" ht="85.5" spans="1:8">
      <c r="A288" s="3"/>
      <c r="B288" s="3"/>
      <c r="C288" s="3"/>
      <c r="D288" s="3" t="s">
        <v>1451</v>
      </c>
      <c r="E288" s="4" t="s">
        <v>1318</v>
      </c>
      <c r="F288" s="4" t="s">
        <v>1452</v>
      </c>
      <c r="G288" s="3">
        <v>1</v>
      </c>
      <c r="H288" s="5">
        <v>35</v>
      </c>
    </row>
    <row r="289" ht="28.5" spans="1:8">
      <c r="A289" s="3"/>
      <c r="B289" s="3"/>
      <c r="C289" s="3"/>
      <c r="D289" s="3"/>
      <c r="E289" s="4" t="s">
        <v>1320</v>
      </c>
      <c r="F289" s="4" t="s">
        <v>1321</v>
      </c>
      <c r="G289" s="3"/>
      <c r="H289" s="5"/>
    </row>
    <row r="290" spans="1:8">
      <c r="A290" s="3"/>
      <c r="B290" s="3"/>
      <c r="C290" s="3"/>
      <c r="D290" s="3"/>
      <c r="E290" s="4" t="s">
        <v>1322</v>
      </c>
      <c r="F290" s="4" t="s">
        <v>1323</v>
      </c>
      <c r="G290" s="3"/>
      <c r="H290" s="5"/>
    </row>
    <row r="291" spans="1:8">
      <c r="A291" s="3"/>
      <c r="B291" s="3"/>
      <c r="C291" s="3"/>
      <c r="D291" s="3"/>
      <c r="E291" s="4" t="s">
        <v>1365</v>
      </c>
      <c r="F291" s="4" t="s">
        <v>1453</v>
      </c>
      <c r="G291" s="3"/>
      <c r="H291" s="5"/>
    </row>
    <row r="292" spans="1:8">
      <c r="A292" s="3"/>
      <c r="B292" s="3"/>
      <c r="C292" s="3"/>
      <c r="D292" s="3"/>
      <c r="E292" s="4" t="s">
        <v>1454</v>
      </c>
      <c r="F292" s="4" t="s">
        <v>1455</v>
      </c>
      <c r="G292" s="3"/>
      <c r="H292" s="5"/>
    </row>
    <row r="293" ht="28.5" spans="1:8">
      <c r="A293" s="3"/>
      <c r="B293" s="3"/>
      <c r="C293" s="3"/>
      <c r="D293" s="3"/>
      <c r="E293" s="4" t="s">
        <v>1456</v>
      </c>
      <c r="F293" s="4" t="s">
        <v>1457</v>
      </c>
      <c r="G293" s="3"/>
      <c r="H293" s="5"/>
    </row>
    <row r="294" spans="1:8">
      <c r="A294" s="3"/>
      <c r="B294" s="3"/>
      <c r="C294" s="3"/>
      <c r="D294" s="3"/>
      <c r="E294" s="4" t="s">
        <v>1420</v>
      </c>
      <c r="F294" s="4" t="s">
        <v>1455</v>
      </c>
      <c r="G294" s="3"/>
      <c r="H294" s="5"/>
    </row>
    <row r="295" spans="1:8">
      <c r="A295" s="3"/>
      <c r="B295" s="3"/>
      <c r="C295" s="3"/>
      <c r="D295" s="3"/>
      <c r="E295" s="4" t="s">
        <v>1458</v>
      </c>
      <c r="F295" s="4" t="s">
        <v>1459</v>
      </c>
      <c r="G295" s="3"/>
      <c r="H295" s="5"/>
    </row>
    <row r="296" spans="1:8">
      <c r="A296" s="3"/>
      <c r="B296" s="3"/>
      <c r="C296" s="3"/>
      <c r="D296" s="3"/>
      <c r="E296" s="4" t="s">
        <v>1460</v>
      </c>
      <c r="F296" s="4" t="s">
        <v>1461</v>
      </c>
      <c r="G296" s="3"/>
      <c r="H296" s="5"/>
    </row>
    <row r="297" ht="28.5" spans="1:8">
      <c r="A297" s="3"/>
      <c r="B297" s="3"/>
      <c r="C297" s="3"/>
      <c r="D297" s="3"/>
      <c r="E297" s="4" t="s">
        <v>1462</v>
      </c>
      <c r="F297" s="4" t="s">
        <v>1463</v>
      </c>
      <c r="G297" s="3"/>
      <c r="H297" s="5"/>
    </row>
    <row r="298" ht="28.5" spans="1:8">
      <c r="A298" s="3"/>
      <c r="B298" s="3"/>
      <c r="C298" s="3"/>
      <c r="D298" s="3"/>
      <c r="E298" s="4" t="s">
        <v>1464</v>
      </c>
      <c r="F298" s="4" t="s">
        <v>1463</v>
      </c>
      <c r="G298" s="3"/>
      <c r="H298" s="5"/>
    </row>
    <row r="299" ht="28.5" spans="1:8">
      <c r="A299" s="3"/>
      <c r="B299" s="3"/>
      <c r="C299" s="3"/>
      <c r="D299" s="3"/>
      <c r="E299" s="4" t="s">
        <v>1465</v>
      </c>
      <c r="F299" s="4" t="s">
        <v>1463</v>
      </c>
      <c r="G299" s="3"/>
      <c r="H299" s="5"/>
    </row>
    <row r="300" ht="15.75" spans="1:8">
      <c r="A300" s="3"/>
      <c r="B300" s="3"/>
      <c r="C300" s="3"/>
      <c r="D300" s="3"/>
      <c r="E300" s="4" t="s">
        <v>1466</v>
      </c>
      <c r="F300" s="4" t="s">
        <v>1467</v>
      </c>
      <c r="G300" s="3"/>
      <c r="H300" s="5"/>
    </row>
    <row r="301" spans="1:8">
      <c r="A301" s="3"/>
      <c r="B301" s="3"/>
      <c r="C301" s="3"/>
      <c r="D301" s="3"/>
      <c r="E301" s="4" t="s">
        <v>1430</v>
      </c>
      <c r="F301" s="4" t="s">
        <v>1468</v>
      </c>
      <c r="G301" s="3"/>
      <c r="H301" s="5"/>
    </row>
    <row r="302" spans="1:8">
      <c r="A302" s="3"/>
      <c r="B302" s="3"/>
      <c r="C302" s="3"/>
      <c r="D302" s="3"/>
      <c r="E302" s="4" t="s">
        <v>1469</v>
      </c>
      <c r="F302" s="4" t="s">
        <v>1470</v>
      </c>
      <c r="G302" s="3"/>
      <c r="H302" s="5"/>
    </row>
    <row r="303" spans="1:8">
      <c r="A303" s="3"/>
      <c r="B303" s="3"/>
      <c r="C303" s="3"/>
      <c r="D303" s="3"/>
      <c r="E303" s="4" t="s">
        <v>995</v>
      </c>
      <c r="F303" s="4" t="s">
        <v>1471</v>
      </c>
      <c r="G303" s="3"/>
      <c r="H303" s="5"/>
    </row>
    <row r="304" spans="1:8">
      <c r="A304" s="3"/>
      <c r="B304" s="3"/>
      <c r="C304" s="3"/>
      <c r="D304" s="3"/>
      <c r="E304" s="4" t="s">
        <v>1026</v>
      </c>
      <c r="F304" s="4" t="s">
        <v>1472</v>
      </c>
      <c r="G304" s="3"/>
      <c r="H304" s="5"/>
    </row>
    <row r="305" spans="1:8">
      <c r="A305" s="3"/>
      <c r="B305" s="3"/>
      <c r="C305" s="3"/>
      <c r="D305" s="3"/>
      <c r="E305" s="4" t="s">
        <v>1473</v>
      </c>
      <c r="F305" s="4" t="s">
        <v>1474</v>
      </c>
      <c r="G305" s="3"/>
      <c r="H305" s="5"/>
    </row>
    <row r="306" spans="1:8">
      <c r="A306" s="3"/>
      <c r="B306" s="3"/>
      <c r="C306" s="3"/>
      <c r="D306" s="3"/>
      <c r="E306" s="4" t="s">
        <v>1473</v>
      </c>
      <c r="F306" s="4" t="s">
        <v>1475</v>
      </c>
      <c r="G306" s="3"/>
      <c r="H306" s="5"/>
    </row>
    <row r="307" spans="1:8">
      <c r="A307" s="3"/>
      <c r="B307" s="3"/>
      <c r="C307" s="3"/>
      <c r="D307" s="3"/>
      <c r="E307" s="4" t="s">
        <v>1350</v>
      </c>
      <c r="F307" s="4" t="s">
        <v>1476</v>
      </c>
      <c r="G307" s="3"/>
      <c r="H307" s="5"/>
    </row>
    <row r="308" spans="1:8">
      <c r="A308" s="3"/>
      <c r="B308" s="3"/>
      <c r="C308" s="3"/>
      <c r="D308" s="3"/>
      <c r="E308" s="4" t="s">
        <v>1350</v>
      </c>
      <c r="F308" s="4" t="s">
        <v>1477</v>
      </c>
      <c r="G308" s="3"/>
      <c r="H308" s="5"/>
    </row>
    <row r="309" spans="1:8">
      <c r="A309" s="3"/>
      <c r="B309" s="3"/>
      <c r="C309" s="3"/>
      <c r="D309" s="3"/>
      <c r="E309" s="4" t="s">
        <v>1478</v>
      </c>
      <c r="F309" s="4" t="s">
        <v>1479</v>
      </c>
      <c r="G309" s="3"/>
      <c r="H309" s="5"/>
    </row>
    <row r="310" ht="71.25" spans="1:8">
      <c r="A310" s="3"/>
      <c r="B310" s="3"/>
      <c r="C310" s="3"/>
      <c r="D310" s="3"/>
      <c r="E310" s="4" t="s">
        <v>1356</v>
      </c>
      <c r="F310" s="4" t="s">
        <v>1403</v>
      </c>
      <c r="G310" s="3"/>
      <c r="H310" s="5"/>
    </row>
    <row r="311" ht="28.5" spans="1:8">
      <c r="A311" s="3"/>
      <c r="B311" s="3"/>
      <c r="C311" s="3"/>
      <c r="D311" s="3"/>
      <c r="E311" s="4" t="s">
        <v>1228</v>
      </c>
      <c r="F311" s="4" t="s">
        <v>1310</v>
      </c>
      <c r="G311" s="3"/>
      <c r="H311" s="5"/>
    </row>
    <row r="312" ht="42.75" spans="1:8">
      <c r="A312" s="3"/>
      <c r="B312" s="3"/>
      <c r="C312" s="3"/>
      <c r="D312" s="3"/>
      <c r="E312" s="4" t="s">
        <v>1230</v>
      </c>
      <c r="F312" s="4" t="s">
        <v>1404</v>
      </c>
      <c r="G312" s="3"/>
      <c r="H312" s="5"/>
    </row>
    <row r="313" spans="1:8">
      <c r="A313" s="3"/>
      <c r="B313" s="3"/>
      <c r="C313" s="3"/>
      <c r="D313" s="3"/>
      <c r="E313" s="4" t="s">
        <v>1232</v>
      </c>
      <c r="F313" s="4" t="s">
        <v>1360</v>
      </c>
      <c r="G313" s="3"/>
      <c r="H313" s="5"/>
    </row>
    <row r="314" ht="85.5" spans="1:8">
      <c r="A314" s="3"/>
      <c r="B314" s="3"/>
      <c r="C314" s="3"/>
      <c r="D314" s="17" t="s">
        <v>1480</v>
      </c>
      <c r="E314" s="4" t="s">
        <v>1318</v>
      </c>
      <c r="F314" s="4" t="s">
        <v>1481</v>
      </c>
      <c r="G314" s="9"/>
      <c r="H314" s="10">
        <v>35</v>
      </c>
    </row>
    <row r="315" ht="28.5" spans="1:8">
      <c r="A315" s="3"/>
      <c r="B315" s="3"/>
      <c r="C315" s="3"/>
      <c r="D315" s="18"/>
      <c r="E315" s="4" t="s">
        <v>1320</v>
      </c>
      <c r="F315" s="4" t="s">
        <v>1321</v>
      </c>
      <c r="G315" s="11"/>
      <c r="H315" s="12"/>
    </row>
    <row r="316" spans="1:8">
      <c r="A316" s="3"/>
      <c r="B316" s="3"/>
      <c r="C316" s="3"/>
      <c r="D316" s="18"/>
      <c r="E316" s="4" t="s">
        <v>1322</v>
      </c>
      <c r="F316" s="4" t="s">
        <v>1323</v>
      </c>
      <c r="G316" s="11"/>
      <c r="H316" s="12"/>
    </row>
    <row r="317" spans="1:8">
      <c r="A317" s="3"/>
      <c r="B317" s="3"/>
      <c r="C317" s="3"/>
      <c r="D317" s="18"/>
      <c r="E317" s="4" t="s">
        <v>1365</v>
      </c>
      <c r="F317" s="4" t="s">
        <v>1482</v>
      </c>
      <c r="G317" s="11"/>
      <c r="H317" s="12"/>
    </row>
    <row r="318" spans="1:8">
      <c r="A318" s="3"/>
      <c r="B318" s="3"/>
      <c r="C318" s="3"/>
      <c r="D318" s="18"/>
      <c r="E318" s="4" t="s">
        <v>1483</v>
      </c>
      <c r="F318" s="4" t="s">
        <v>1484</v>
      </c>
      <c r="G318" s="11"/>
      <c r="H318" s="12"/>
    </row>
    <row r="319" ht="42.75" spans="1:8">
      <c r="A319" s="3"/>
      <c r="B319" s="3"/>
      <c r="C319" s="3"/>
      <c r="D319" s="18"/>
      <c r="E319" s="4" t="s">
        <v>1485</v>
      </c>
      <c r="F319" s="4" t="s">
        <v>1486</v>
      </c>
      <c r="G319" s="11"/>
      <c r="H319" s="12"/>
    </row>
    <row r="320" spans="1:8">
      <c r="A320" s="3"/>
      <c r="B320" s="3"/>
      <c r="C320" s="3"/>
      <c r="D320" s="18"/>
      <c r="E320" s="4" t="s">
        <v>1487</v>
      </c>
      <c r="F320" s="4" t="s">
        <v>1488</v>
      </c>
      <c r="G320" s="11"/>
      <c r="H320" s="12"/>
    </row>
    <row r="321" ht="16.5" spans="1:8">
      <c r="A321" s="3"/>
      <c r="B321" s="3"/>
      <c r="C321" s="3"/>
      <c r="D321" s="18"/>
      <c r="E321" s="4" t="s">
        <v>1489</v>
      </c>
      <c r="F321" s="4" t="s">
        <v>1490</v>
      </c>
      <c r="G321" s="11"/>
      <c r="H321" s="12"/>
    </row>
    <row r="322" spans="1:8">
      <c r="A322" s="3"/>
      <c r="B322" s="3"/>
      <c r="C322" s="3"/>
      <c r="D322" s="18"/>
      <c r="E322" s="4" t="s">
        <v>1491</v>
      </c>
      <c r="F322" s="4" t="s">
        <v>1492</v>
      </c>
      <c r="G322" s="11"/>
      <c r="H322" s="12"/>
    </row>
    <row r="323" spans="1:8">
      <c r="A323" s="3"/>
      <c r="B323" s="3"/>
      <c r="C323" s="3"/>
      <c r="D323" s="18"/>
      <c r="E323" s="4" t="s">
        <v>1458</v>
      </c>
      <c r="F323" s="4" t="s">
        <v>1493</v>
      </c>
      <c r="G323" s="11"/>
      <c r="H323" s="12"/>
    </row>
    <row r="324" spans="1:8">
      <c r="A324" s="3"/>
      <c r="B324" s="3"/>
      <c r="C324" s="3"/>
      <c r="D324" s="18"/>
      <c r="E324" s="4" t="s">
        <v>1494</v>
      </c>
      <c r="F324" s="4" t="s">
        <v>1495</v>
      </c>
      <c r="G324" s="11"/>
      <c r="H324" s="12"/>
    </row>
    <row r="325" spans="1:8">
      <c r="A325" s="3"/>
      <c r="B325" s="3"/>
      <c r="C325" s="3"/>
      <c r="D325" s="18"/>
      <c r="E325" s="4" t="s">
        <v>1338</v>
      </c>
      <c r="F325" s="4" t="s">
        <v>1496</v>
      </c>
      <c r="G325" s="11"/>
      <c r="H325" s="12"/>
    </row>
    <row r="326" spans="1:8">
      <c r="A326" s="3"/>
      <c r="B326" s="3"/>
      <c r="C326" s="3"/>
      <c r="D326" s="18"/>
      <c r="E326" s="4" t="s">
        <v>1473</v>
      </c>
      <c r="F326" s="4" t="s">
        <v>1497</v>
      </c>
      <c r="G326" s="11"/>
      <c r="H326" s="12"/>
    </row>
    <row r="327" spans="1:8">
      <c r="A327" s="3"/>
      <c r="B327" s="3"/>
      <c r="C327" s="3"/>
      <c r="D327" s="18"/>
      <c r="E327" s="4" t="s">
        <v>1350</v>
      </c>
      <c r="F327" s="4" t="s">
        <v>1498</v>
      </c>
      <c r="G327" s="11"/>
      <c r="H327" s="12"/>
    </row>
    <row r="328" spans="1:8">
      <c r="A328" s="3"/>
      <c r="B328" s="3"/>
      <c r="C328" s="3"/>
      <c r="D328" s="18"/>
      <c r="E328" s="4" t="s">
        <v>1394</v>
      </c>
      <c r="F328" s="4" t="s">
        <v>1499</v>
      </c>
      <c r="G328" s="11"/>
      <c r="H328" s="12"/>
    </row>
    <row r="329" spans="1:8">
      <c r="A329" s="3"/>
      <c r="B329" s="3"/>
      <c r="C329" s="3"/>
      <c r="D329" s="18"/>
      <c r="E329" s="4" t="s">
        <v>1224</v>
      </c>
      <c r="F329" s="4" t="s">
        <v>1500</v>
      </c>
      <c r="G329" s="11"/>
      <c r="H329" s="12"/>
    </row>
    <row r="330" spans="1:8">
      <c r="A330" s="3"/>
      <c r="B330" s="3"/>
      <c r="C330" s="3"/>
      <c r="D330" s="18"/>
      <c r="E330" s="4" t="s">
        <v>1478</v>
      </c>
      <c r="F330" s="4" t="s">
        <v>1479</v>
      </c>
      <c r="G330" s="11"/>
      <c r="H330" s="12"/>
    </row>
    <row r="331" ht="71.25" spans="1:8">
      <c r="A331" s="3"/>
      <c r="B331" s="3"/>
      <c r="C331" s="3"/>
      <c r="D331" s="18"/>
      <c r="E331" s="4" t="s">
        <v>1356</v>
      </c>
      <c r="F331" s="4" t="s">
        <v>1403</v>
      </c>
      <c r="G331" s="11"/>
      <c r="H331" s="12"/>
    </row>
    <row r="332" ht="28.5" spans="1:8">
      <c r="A332" s="3"/>
      <c r="B332" s="3"/>
      <c r="C332" s="3"/>
      <c r="D332" s="18"/>
      <c r="E332" s="4" t="s">
        <v>1228</v>
      </c>
      <c r="F332" s="4" t="s">
        <v>1310</v>
      </c>
      <c r="G332" s="11"/>
      <c r="H332" s="12"/>
    </row>
    <row r="333" ht="42.75" spans="1:8">
      <c r="A333" s="3"/>
      <c r="B333" s="3"/>
      <c r="C333" s="3"/>
      <c r="D333" s="18"/>
      <c r="E333" s="4" t="s">
        <v>1230</v>
      </c>
      <c r="F333" s="4" t="s">
        <v>1501</v>
      </c>
      <c r="G333" s="11"/>
      <c r="H333" s="12"/>
    </row>
    <row r="334" spans="1:8">
      <c r="A334" s="3"/>
      <c r="B334" s="3"/>
      <c r="C334" s="3"/>
      <c r="D334" s="19"/>
      <c r="E334" s="4" t="s">
        <v>1232</v>
      </c>
      <c r="F334" s="4" t="s">
        <v>1360</v>
      </c>
      <c r="G334" s="14"/>
      <c r="H334" s="15"/>
    </row>
    <row r="335" ht="85.5" spans="1:8">
      <c r="A335" s="3"/>
      <c r="B335" s="3"/>
      <c r="C335" s="3"/>
      <c r="D335" s="4" t="s">
        <v>1502</v>
      </c>
      <c r="E335" s="4" t="s">
        <v>1318</v>
      </c>
      <c r="F335" s="4" t="s">
        <v>1503</v>
      </c>
      <c r="G335" s="3">
        <v>1</v>
      </c>
      <c r="H335" s="5">
        <v>35</v>
      </c>
    </row>
    <row r="336" ht="28.5" spans="1:8">
      <c r="A336" s="3"/>
      <c r="B336" s="3"/>
      <c r="C336" s="3"/>
      <c r="D336" s="3"/>
      <c r="E336" s="4" t="s">
        <v>1320</v>
      </c>
      <c r="F336" s="4" t="s">
        <v>1321</v>
      </c>
      <c r="G336" s="3"/>
      <c r="H336" s="5"/>
    </row>
    <row r="337" spans="1:8">
      <c r="A337" s="3"/>
      <c r="B337" s="3"/>
      <c r="C337" s="3"/>
      <c r="D337" s="3"/>
      <c r="E337" s="4" t="s">
        <v>1322</v>
      </c>
      <c r="F337" s="4" t="s">
        <v>1323</v>
      </c>
      <c r="G337" s="3"/>
      <c r="H337" s="5"/>
    </row>
    <row r="338" ht="42.75" spans="1:8">
      <c r="A338" s="3"/>
      <c r="B338" s="3"/>
      <c r="C338" s="3"/>
      <c r="D338" s="3"/>
      <c r="E338" s="4" t="s">
        <v>1504</v>
      </c>
      <c r="F338" s="4" t="s">
        <v>1505</v>
      </c>
      <c r="G338" s="3"/>
      <c r="H338" s="5"/>
    </row>
    <row r="339" spans="1:8">
      <c r="A339" s="3"/>
      <c r="B339" s="3"/>
      <c r="C339" s="3"/>
      <c r="D339" s="3"/>
      <c r="E339" s="4" t="s">
        <v>1506</v>
      </c>
      <c r="F339" s="4" t="s">
        <v>1507</v>
      </c>
      <c r="G339" s="3"/>
      <c r="H339" s="5"/>
    </row>
    <row r="340" spans="1:8">
      <c r="A340" s="3"/>
      <c r="B340" s="3"/>
      <c r="C340" s="3"/>
      <c r="D340" s="3"/>
      <c r="E340" s="4" t="s">
        <v>1508</v>
      </c>
      <c r="F340" s="4" t="s">
        <v>1509</v>
      </c>
      <c r="G340" s="3"/>
      <c r="H340" s="5"/>
    </row>
    <row r="341" spans="1:8">
      <c r="A341" s="3"/>
      <c r="B341" s="3"/>
      <c r="C341" s="3"/>
      <c r="D341" s="3"/>
      <c r="E341" s="4" t="s">
        <v>1510</v>
      </c>
      <c r="F341" s="4" t="s">
        <v>1511</v>
      </c>
      <c r="G341" s="3"/>
      <c r="H341" s="5"/>
    </row>
    <row r="342" ht="30" spans="1:8">
      <c r="A342" s="3"/>
      <c r="B342" s="3"/>
      <c r="C342" s="3"/>
      <c r="D342" s="3"/>
      <c r="E342" s="4" t="s">
        <v>1512</v>
      </c>
      <c r="F342" s="4" t="s">
        <v>1513</v>
      </c>
      <c r="G342" s="3"/>
      <c r="H342" s="5"/>
    </row>
    <row r="343" ht="30" spans="1:8">
      <c r="A343" s="3"/>
      <c r="B343" s="3"/>
      <c r="C343" s="3"/>
      <c r="D343" s="3"/>
      <c r="E343" s="4" t="s">
        <v>1514</v>
      </c>
      <c r="F343" s="4" t="s">
        <v>1515</v>
      </c>
      <c r="G343" s="3"/>
      <c r="H343" s="5"/>
    </row>
    <row r="344" spans="1:8">
      <c r="A344" s="3"/>
      <c r="B344" s="3"/>
      <c r="C344" s="3"/>
      <c r="D344" s="3"/>
      <c r="E344" s="4" t="s">
        <v>1516</v>
      </c>
      <c r="F344" s="4" t="s">
        <v>1517</v>
      </c>
      <c r="G344" s="3"/>
      <c r="H344" s="5"/>
    </row>
    <row r="345" spans="1:8">
      <c r="A345" s="3"/>
      <c r="B345" s="3"/>
      <c r="C345" s="3"/>
      <c r="D345" s="3"/>
      <c r="E345" s="4" t="s">
        <v>1516</v>
      </c>
      <c r="F345" s="4" t="s">
        <v>1518</v>
      </c>
      <c r="G345" s="3"/>
      <c r="H345" s="5"/>
    </row>
    <row r="346" spans="1:8">
      <c r="A346" s="3"/>
      <c r="B346" s="3"/>
      <c r="C346" s="3"/>
      <c r="D346" s="3"/>
      <c r="E346" s="4" t="s">
        <v>1516</v>
      </c>
      <c r="F346" s="4" t="s">
        <v>1519</v>
      </c>
      <c r="G346" s="3"/>
      <c r="H346" s="5"/>
    </row>
    <row r="347" spans="1:8">
      <c r="A347" s="3"/>
      <c r="B347" s="3"/>
      <c r="C347" s="3"/>
      <c r="D347" s="3"/>
      <c r="E347" s="4" t="s">
        <v>1343</v>
      </c>
      <c r="F347" s="4" t="s">
        <v>1520</v>
      </c>
      <c r="G347" s="3"/>
      <c r="H347" s="5"/>
    </row>
    <row r="348" spans="1:8">
      <c r="A348" s="3"/>
      <c r="B348" s="3"/>
      <c r="C348" s="3"/>
      <c r="D348" s="3"/>
      <c r="E348" s="4" t="s">
        <v>1521</v>
      </c>
      <c r="F348" s="4" t="s">
        <v>1522</v>
      </c>
      <c r="G348" s="3"/>
      <c r="H348" s="5"/>
    </row>
    <row r="349" spans="1:8">
      <c r="A349" s="3"/>
      <c r="B349" s="3"/>
      <c r="C349" s="3"/>
      <c r="D349" s="3"/>
      <c r="E349" s="4" t="s">
        <v>1398</v>
      </c>
      <c r="F349" s="4" t="s">
        <v>1523</v>
      </c>
      <c r="G349" s="3"/>
      <c r="H349" s="5"/>
    </row>
    <row r="350" spans="1:8">
      <c r="A350" s="3"/>
      <c r="B350" s="3"/>
      <c r="C350" s="3"/>
      <c r="D350" s="3"/>
      <c r="E350" s="4" t="s">
        <v>1224</v>
      </c>
      <c r="F350" s="4" t="s">
        <v>1524</v>
      </c>
      <c r="G350" s="3"/>
      <c r="H350" s="5"/>
    </row>
    <row r="351" ht="71.25" spans="1:8">
      <c r="A351" s="3"/>
      <c r="B351" s="3"/>
      <c r="C351" s="3"/>
      <c r="D351" s="3"/>
      <c r="E351" s="4" t="s">
        <v>1356</v>
      </c>
      <c r="F351" s="4" t="s">
        <v>1403</v>
      </c>
      <c r="G351" s="3"/>
      <c r="H351" s="5"/>
    </row>
    <row r="352" ht="28.5" spans="1:8">
      <c r="A352" s="3"/>
      <c r="B352" s="3"/>
      <c r="C352" s="3"/>
      <c r="D352" s="3"/>
      <c r="E352" s="4" t="s">
        <v>1228</v>
      </c>
      <c r="F352" s="4" t="s">
        <v>1310</v>
      </c>
      <c r="G352" s="3"/>
      <c r="H352" s="5"/>
    </row>
    <row r="353" ht="42.75" spans="1:8">
      <c r="A353" s="3"/>
      <c r="B353" s="3"/>
      <c r="C353" s="3"/>
      <c r="D353" s="3"/>
      <c r="E353" s="4" t="s">
        <v>1230</v>
      </c>
      <c r="F353" s="4" t="s">
        <v>1404</v>
      </c>
      <c r="G353" s="3"/>
      <c r="H353" s="5"/>
    </row>
    <row r="354" spans="1:8">
      <c r="A354" s="3"/>
      <c r="B354" s="3"/>
      <c r="C354" s="3"/>
      <c r="D354" s="3"/>
      <c r="E354" s="4" t="s">
        <v>1232</v>
      </c>
      <c r="F354" s="4" t="s">
        <v>1360</v>
      </c>
      <c r="G354" s="3"/>
      <c r="H354" s="5"/>
    </row>
    <row r="355" ht="85.5" spans="1:8">
      <c r="A355" s="3"/>
      <c r="B355" s="3"/>
      <c r="C355" s="3" t="s">
        <v>1525</v>
      </c>
      <c r="D355" s="3" t="s">
        <v>1526</v>
      </c>
      <c r="E355" s="4" t="s">
        <v>1248</v>
      </c>
      <c r="F355" s="4" t="s">
        <v>1527</v>
      </c>
      <c r="G355" s="3">
        <v>1</v>
      </c>
      <c r="H355" s="5">
        <v>35</v>
      </c>
    </row>
    <row r="356" spans="1:8">
      <c r="A356" s="3"/>
      <c r="B356" s="3"/>
      <c r="C356" s="3"/>
      <c r="D356" s="3"/>
      <c r="E356" s="4" t="s">
        <v>1528</v>
      </c>
      <c r="F356" s="4" t="s">
        <v>1529</v>
      </c>
      <c r="G356" s="3"/>
      <c r="H356" s="5"/>
    </row>
    <row r="357" spans="1:8">
      <c r="A357" s="3"/>
      <c r="B357" s="3"/>
      <c r="C357" s="3"/>
      <c r="D357" s="3"/>
      <c r="E357" s="4" t="s">
        <v>1530</v>
      </c>
      <c r="F357" s="4" t="s">
        <v>1531</v>
      </c>
      <c r="G357" s="3"/>
      <c r="H357" s="5"/>
    </row>
    <row r="358" spans="1:8">
      <c r="A358" s="3"/>
      <c r="B358" s="3"/>
      <c r="C358" s="3"/>
      <c r="D358" s="3"/>
      <c r="E358" s="4" t="s">
        <v>1532</v>
      </c>
      <c r="F358" s="4" t="s">
        <v>1533</v>
      </c>
      <c r="G358" s="3"/>
      <c r="H358" s="5"/>
    </row>
    <row r="359" spans="1:8">
      <c r="A359" s="3"/>
      <c r="B359" s="3"/>
      <c r="C359" s="3"/>
      <c r="D359" s="3"/>
      <c r="E359" s="4" t="s">
        <v>1534</v>
      </c>
      <c r="F359" s="4" t="s">
        <v>1535</v>
      </c>
      <c r="G359" s="3"/>
      <c r="H359" s="5"/>
    </row>
    <row r="360" spans="1:8">
      <c r="A360" s="3"/>
      <c r="B360" s="3"/>
      <c r="C360" s="3"/>
      <c r="D360" s="3"/>
      <c r="E360" s="4" t="s">
        <v>997</v>
      </c>
      <c r="F360" s="4" t="s">
        <v>1536</v>
      </c>
      <c r="G360" s="3"/>
      <c r="H360" s="5"/>
    </row>
    <row r="361" spans="1:8">
      <c r="A361" s="3"/>
      <c r="B361" s="3"/>
      <c r="C361" s="3"/>
      <c r="D361" s="3"/>
      <c r="E361" s="4" t="s">
        <v>995</v>
      </c>
      <c r="F361" s="4" t="s">
        <v>1537</v>
      </c>
      <c r="G361" s="3"/>
      <c r="H361" s="5"/>
    </row>
    <row r="362" spans="1:8">
      <c r="A362" s="3"/>
      <c r="B362" s="3"/>
      <c r="C362" s="3"/>
      <c r="D362" s="3"/>
      <c r="E362" s="4" t="s">
        <v>1026</v>
      </c>
      <c r="F362" s="4" t="s">
        <v>1538</v>
      </c>
      <c r="G362" s="3"/>
      <c r="H362" s="5"/>
    </row>
    <row r="363" spans="1:8">
      <c r="A363" s="3"/>
      <c r="B363" s="3"/>
      <c r="C363" s="3"/>
      <c r="D363" s="3"/>
      <c r="E363" s="4" t="s">
        <v>1441</v>
      </c>
      <c r="F363" s="4" t="s">
        <v>1539</v>
      </c>
      <c r="G363" s="3"/>
      <c r="H363" s="5"/>
    </row>
    <row r="364" spans="1:8">
      <c r="A364" s="3"/>
      <c r="B364" s="3"/>
      <c r="C364" s="3"/>
      <c r="D364" s="3"/>
      <c r="E364" s="4" t="s">
        <v>1540</v>
      </c>
      <c r="F364" s="4" t="s">
        <v>1541</v>
      </c>
      <c r="G364" s="3"/>
      <c r="H364" s="5"/>
    </row>
    <row r="365" spans="1:8">
      <c r="A365" s="3"/>
      <c r="B365" s="3"/>
      <c r="C365" s="3"/>
      <c r="D365" s="3"/>
      <c r="E365" s="4" t="s">
        <v>1542</v>
      </c>
      <c r="F365" s="4" t="s">
        <v>1543</v>
      </c>
      <c r="G365" s="3"/>
      <c r="H365" s="5"/>
    </row>
    <row r="366" spans="1:8">
      <c r="A366" s="3"/>
      <c r="B366" s="3"/>
      <c r="C366" s="3"/>
      <c r="D366" s="3"/>
      <c r="E366" s="4" t="s">
        <v>1544</v>
      </c>
      <c r="F366" s="4" t="s">
        <v>1545</v>
      </c>
      <c r="G366" s="3"/>
      <c r="H366" s="5"/>
    </row>
    <row r="367" spans="1:8">
      <c r="A367" s="3"/>
      <c r="B367" s="3"/>
      <c r="C367" s="3"/>
      <c r="D367" s="3"/>
      <c r="E367" s="4" t="s">
        <v>1546</v>
      </c>
      <c r="F367" s="4" t="s">
        <v>1547</v>
      </c>
      <c r="G367" s="3"/>
      <c r="H367" s="5"/>
    </row>
    <row r="368" spans="1:8">
      <c r="A368" s="3"/>
      <c r="B368" s="3"/>
      <c r="C368" s="3"/>
      <c r="D368" s="3"/>
      <c r="E368" s="4" t="s">
        <v>1548</v>
      </c>
      <c r="F368" s="4" t="s">
        <v>1549</v>
      </c>
      <c r="G368" s="3"/>
      <c r="H368" s="5"/>
    </row>
    <row r="369" spans="1:8">
      <c r="A369" s="3"/>
      <c r="B369" s="3"/>
      <c r="C369" s="3"/>
      <c r="D369" s="3"/>
      <c r="E369" s="4" t="s">
        <v>1550</v>
      </c>
      <c r="F369" s="4" t="s">
        <v>1551</v>
      </c>
      <c r="G369" s="3"/>
      <c r="H369" s="5"/>
    </row>
    <row r="370" spans="1:8">
      <c r="A370" s="3"/>
      <c r="B370" s="3"/>
      <c r="C370" s="3"/>
      <c r="D370" s="3"/>
      <c r="E370" s="4" t="s">
        <v>1552</v>
      </c>
      <c r="F370" s="4" t="s">
        <v>1553</v>
      </c>
      <c r="G370" s="3"/>
      <c r="H370" s="5"/>
    </row>
    <row r="371" spans="1:8">
      <c r="A371" s="3"/>
      <c r="B371" s="3"/>
      <c r="C371" s="3"/>
      <c r="D371" s="3"/>
      <c r="E371" s="4" t="s">
        <v>1554</v>
      </c>
      <c r="F371" s="4" t="s">
        <v>1555</v>
      </c>
      <c r="G371" s="3"/>
      <c r="H371" s="5"/>
    </row>
    <row r="372" spans="1:8">
      <c r="A372" s="3"/>
      <c r="B372" s="3"/>
      <c r="C372" s="3"/>
      <c r="D372" s="3"/>
      <c r="E372" s="4" t="s">
        <v>1556</v>
      </c>
      <c r="F372" s="4" t="s">
        <v>1557</v>
      </c>
      <c r="G372" s="3"/>
      <c r="H372" s="5"/>
    </row>
    <row r="373" ht="28.5" spans="1:8">
      <c r="A373" s="3"/>
      <c r="B373" s="3"/>
      <c r="C373" s="3"/>
      <c r="D373" s="3"/>
      <c r="E373" s="4" t="s">
        <v>1558</v>
      </c>
      <c r="F373" s="4" t="s">
        <v>1559</v>
      </c>
      <c r="G373" s="3"/>
      <c r="H373" s="5"/>
    </row>
    <row r="374" spans="1:8">
      <c r="A374" s="3"/>
      <c r="B374" s="3"/>
      <c r="C374" s="3"/>
      <c r="D374" s="3"/>
      <c r="E374" s="4" t="s">
        <v>1560</v>
      </c>
      <c r="F374" s="4" t="s">
        <v>1561</v>
      </c>
      <c r="G374" s="3"/>
      <c r="H374" s="5"/>
    </row>
    <row r="375" ht="28.5" spans="1:8">
      <c r="A375" s="3"/>
      <c r="B375" s="3"/>
      <c r="C375" s="3"/>
      <c r="D375" s="3"/>
      <c r="E375" s="4" t="s">
        <v>1320</v>
      </c>
      <c r="F375" s="4" t="s">
        <v>1562</v>
      </c>
      <c r="G375" s="3"/>
      <c r="H375" s="5"/>
    </row>
    <row r="376" ht="71.25" spans="1:8">
      <c r="A376" s="3"/>
      <c r="B376" s="3"/>
      <c r="C376" s="3"/>
      <c r="D376" s="3"/>
      <c r="E376" s="4" t="s">
        <v>1563</v>
      </c>
      <c r="F376" s="4" t="s">
        <v>1564</v>
      </c>
      <c r="G376" s="3"/>
      <c r="H376" s="5"/>
    </row>
    <row r="377" ht="28.5" spans="1:8">
      <c r="A377" s="3"/>
      <c r="B377" s="3"/>
      <c r="C377" s="3"/>
      <c r="D377" s="3"/>
      <c r="E377" s="4" t="s">
        <v>1228</v>
      </c>
      <c r="F377" s="4" t="s">
        <v>1310</v>
      </c>
      <c r="G377" s="3"/>
      <c r="H377" s="5"/>
    </row>
    <row r="378" ht="71.25" spans="1:8">
      <c r="A378" s="3"/>
      <c r="B378" s="3"/>
      <c r="C378" s="3"/>
      <c r="D378" s="3"/>
      <c r="E378" s="4" t="s">
        <v>1565</v>
      </c>
      <c r="F378" s="4" t="s">
        <v>1566</v>
      </c>
      <c r="G378" s="3"/>
      <c r="H378" s="5"/>
    </row>
    <row r="379" ht="85.5" spans="1:8">
      <c r="A379" s="3"/>
      <c r="B379" s="3"/>
      <c r="C379" s="3"/>
      <c r="D379" s="3" t="s">
        <v>1567</v>
      </c>
      <c r="E379" s="4" t="s">
        <v>1248</v>
      </c>
      <c r="F379" s="4" t="s">
        <v>1527</v>
      </c>
      <c r="G379" s="3">
        <v>1</v>
      </c>
      <c r="H379" s="5">
        <v>35</v>
      </c>
    </row>
    <row r="380" ht="30" spans="1:8">
      <c r="A380" s="3"/>
      <c r="B380" s="3"/>
      <c r="C380" s="3"/>
      <c r="D380" s="3"/>
      <c r="E380" s="4" t="s">
        <v>1568</v>
      </c>
      <c r="F380" s="4" t="s">
        <v>1569</v>
      </c>
      <c r="G380" s="3"/>
      <c r="H380" s="5"/>
    </row>
    <row r="381" ht="30" spans="1:8">
      <c r="A381" s="3"/>
      <c r="B381" s="3"/>
      <c r="C381" s="3"/>
      <c r="D381" s="3"/>
      <c r="E381" s="4" t="s">
        <v>1570</v>
      </c>
      <c r="F381" s="4" t="s">
        <v>1569</v>
      </c>
      <c r="G381" s="3"/>
      <c r="H381" s="5"/>
    </row>
    <row r="382" spans="1:8">
      <c r="A382" s="3"/>
      <c r="B382" s="3"/>
      <c r="C382" s="3"/>
      <c r="D382" s="3"/>
      <c r="E382" s="4" t="s">
        <v>1571</v>
      </c>
      <c r="F382" s="4" t="s">
        <v>1529</v>
      </c>
      <c r="G382" s="3"/>
      <c r="H382" s="5"/>
    </row>
    <row r="383" spans="1:8">
      <c r="A383" s="3"/>
      <c r="B383" s="3"/>
      <c r="C383" s="3"/>
      <c r="D383" s="3"/>
      <c r="E383" s="4" t="s">
        <v>1572</v>
      </c>
      <c r="F383" s="4" t="s">
        <v>1573</v>
      </c>
      <c r="G383" s="3"/>
      <c r="H383" s="5"/>
    </row>
    <row r="384" spans="1:8">
      <c r="A384" s="3"/>
      <c r="B384" s="3"/>
      <c r="C384" s="3"/>
      <c r="D384" s="3"/>
      <c r="E384" s="4" t="s">
        <v>1574</v>
      </c>
      <c r="F384" s="4" t="s">
        <v>1573</v>
      </c>
      <c r="G384" s="3"/>
      <c r="H384" s="5"/>
    </row>
    <row r="385" spans="1:8">
      <c r="A385" s="3"/>
      <c r="B385" s="3"/>
      <c r="C385" s="3"/>
      <c r="D385" s="3"/>
      <c r="E385" s="4" t="s">
        <v>1575</v>
      </c>
      <c r="F385" s="4" t="s">
        <v>1576</v>
      </c>
      <c r="G385" s="3"/>
      <c r="H385" s="5"/>
    </row>
    <row r="386" spans="1:8">
      <c r="A386" s="3"/>
      <c r="B386" s="3"/>
      <c r="C386" s="3"/>
      <c r="D386" s="3"/>
      <c r="E386" s="4" t="s">
        <v>997</v>
      </c>
      <c r="F386" s="4" t="s">
        <v>1536</v>
      </c>
      <c r="G386" s="3"/>
      <c r="H386" s="5"/>
    </row>
    <row r="387" spans="1:8">
      <c r="A387" s="3"/>
      <c r="B387" s="3"/>
      <c r="C387" s="3"/>
      <c r="D387" s="3"/>
      <c r="E387" s="4" t="s">
        <v>995</v>
      </c>
      <c r="F387" s="4" t="s">
        <v>1537</v>
      </c>
      <c r="G387" s="3"/>
      <c r="H387" s="5"/>
    </row>
    <row r="388" spans="1:8">
      <c r="A388" s="3"/>
      <c r="B388" s="3"/>
      <c r="C388" s="3"/>
      <c r="D388" s="3"/>
      <c r="E388" s="4" t="s">
        <v>1026</v>
      </c>
      <c r="F388" s="4" t="s">
        <v>1538</v>
      </c>
      <c r="G388" s="3"/>
      <c r="H388" s="5"/>
    </row>
    <row r="389" spans="1:8">
      <c r="A389" s="3"/>
      <c r="B389" s="3"/>
      <c r="C389" s="3"/>
      <c r="D389" s="3"/>
      <c r="E389" s="4" t="s">
        <v>1441</v>
      </c>
      <c r="F389" s="4" t="s">
        <v>1539</v>
      </c>
      <c r="G389" s="3"/>
      <c r="H389" s="5"/>
    </row>
    <row r="390" spans="1:8">
      <c r="A390" s="3"/>
      <c r="B390" s="3"/>
      <c r="C390" s="3"/>
      <c r="D390" s="3"/>
      <c r="E390" s="4" t="s">
        <v>1540</v>
      </c>
      <c r="F390" s="4" t="s">
        <v>1541</v>
      </c>
      <c r="G390" s="3"/>
      <c r="H390" s="5"/>
    </row>
    <row r="391" spans="1:8">
      <c r="A391" s="3"/>
      <c r="B391" s="3"/>
      <c r="C391" s="3"/>
      <c r="D391" s="3"/>
      <c r="E391" s="4" t="s">
        <v>1542</v>
      </c>
      <c r="F391" s="4" t="s">
        <v>1543</v>
      </c>
      <c r="G391" s="3"/>
      <c r="H391" s="5"/>
    </row>
    <row r="392" spans="1:8">
      <c r="A392" s="3"/>
      <c r="B392" s="3"/>
      <c r="C392" s="3"/>
      <c r="D392" s="3"/>
      <c r="E392" s="4" t="s">
        <v>1544</v>
      </c>
      <c r="F392" s="4" t="s">
        <v>1545</v>
      </c>
      <c r="G392" s="3"/>
      <c r="H392" s="5"/>
    </row>
    <row r="393" spans="1:8">
      <c r="A393" s="3"/>
      <c r="B393" s="3"/>
      <c r="C393" s="3"/>
      <c r="D393" s="3"/>
      <c r="E393" s="4" t="s">
        <v>1546</v>
      </c>
      <c r="F393" s="4" t="s">
        <v>1547</v>
      </c>
      <c r="G393" s="3"/>
      <c r="H393" s="5"/>
    </row>
    <row r="394" spans="1:8">
      <c r="A394" s="3"/>
      <c r="B394" s="3"/>
      <c r="C394" s="3"/>
      <c r="D394" s="3"/>
      <c r="E394" s="4" t="s">
        <v>1548</v>
      </c>
      <c r="F394" s="4" t="s">
        <v>1549</v>
      </c>
      <c r="G394" s="3"/>
      <c r="H394" s="5"/>
    </row>
    <row r="395" spans="1:8">
      <c r="A395" s="3"/>
      <c r="B395" s="3"/>
      <c r="C395" s="3"/>
      <c r="D395" s="3"/>
      <c r="E395" s="4" t="s">
        <v>1550</v>
      </c>
      <c r="F395" s="4" t="s">
        <v>1551</v>
      </c>
      <c r="G395" s="3"/>
      <c r="H395" s="5"/>
    </row>
    <row r="396" spans="1:8">
      <c r="A396" s="3"/>
      <c r="B396" s="3"/>
      <c r="C396" s="3"/>
      <c r="D396" s="3"/>
      <c r="E396" s="4" t="s">
        <v>1552</v>
      </c>
      <c r="F396" s="4" t="s">
        <v>1553</v>
      </c>
      <c r="G396" s="3"/>
      <c r="H396" s="5"/>
    </row>
    <row r="397" spans="1:8">
      <c r="A397" s="3"/>
      <c r="B397" s="3"/>
      <c r="C397" s="3"/>
      <c r="D397" s="3"/>
      <c r="E397" s="4" t="s">
        <v>1554</v>
      </c>
      <c r="F397" s="4" t="s">
        <v>1555</v>
      </c>
      <c r="G397" s="3"/>
      <c r="H397" s="5"/>
    </row>
    <row r="398" spans="1:8">
      <c r="A398" s="3"/>
      <c r="B398" s="3"/>
      <c r="C398" s="3"/>
      <c r="D398" s="3"/>
      <c r="E398" s="4" t="s">
        <v>1556</v>
      </c>
      <c r="F398" s="4" t="s">
        <v>1557</v>
      </c>
      <c r="G398" s="3"/>
      <c r="H398" s="5"/>
    </row>
    <row r="399" ht="28.5" spans="1:8">
      <c r="A399" s="3"/>
      <c r="B399" s="3"/>
      <c r="C399" s="3"/>
      <c r="D399" s="3"/>
      <c r="E399" s="4" t="s">
        <v>1558</v>
      </c>
      <c r="F399" s="4" t="s">
        <v>1577</v>
      </c>
      <c r="G399" s="3"/>
      <c r="H399" s="5"/>
    </row>
    <row r="400" spans="1:8">
      <c r="A400" s="3"/>
      <c r="B400" s="3"/>
      <c r="C400" s="3"/>
      <c r="D400" s="3"/>
      <c r="E400" s="4" t="s">
        <v>1560</v>
      </c>
      <c r="F400" s="4" t="s">
        <v>1561</v>
      </c>
      <c r="G400" s="3"/>
      <c r="H400" s="5"/>
    </row>
    <row r="401" ht="28.5" spans="1:8">
      <c r="A401" s="3"/>
      <c r="B401" s="3"/>
      <c r="C401" s="3"/>
      <c r="D401" s="3"/>
      <c r="E401" s="4" t="s">
        <v>1320</v>
      </c>
      <c r="F401" s="4" t="s">
        <v>1562</v>
      </c>
      <c r="G401" s="3"/>
      <c r="H401" s="5"/>
    </row>
    <row r="402" ht="71.25" spans="1:8">
      <c r="A402" s="3"/>
      <c r="B402" s="3"/>
      <c r="C402" s="3"/>
      <c r="D402" s="3"/>
      <c r="E402" s="4" t="s">
        <v>1563</v>
      </c>
      <c r="F402" s="4" t="s">
        <v>1564</v>
      </c>
      <c r="G402" s="3"/>
      <c r="H402" s="5"/>
    </row>
    <row r="403" ht="28.5" spans="1:8">
      <c r="A403" s="3"/>
      <c r="B403" s="3"/>
      <c r="C403" s="3"/>
      <c r="D403" s="3"/>
      <c r="E403" s="4" t="s">
        <v>1228</v>
      </c>
      <c r="F403" s="4" t="s">
        <v>1578</v>
      </c>
      <c r="G403" s="3"/>
      <c r="H403" s="5"/>
    </row>
    <row r="404" ht="71.25" spans="1:8">
      <c r="A404" s="3"/>
      <c r="B404" s="3"/>
      <c r="C404" s="3"/>
      <c r="D404" s="3"/>
      <c r="E404" s="4" t="s">
        <v>1565</v>
      </c>
      <c r="F404" s="4" t="s">
        <v>1566</v>
      </c>
      <c r="G404" s="3"/>
      <c r="H404" s="5"/>
    </row>
    <row r="405" ht="85.5" spans="1:8">
      <c r="A405" s="3"/>
      <c r="B405" s="3"/>
      <c r="C405" s="3"/>
      <c r="D405" s="4" t="s">
        <v>1579</v>
      </c>
      <c r="E405" s="4" t="s">
        <v>1248</v>
      </c>
      <c r="F405" s="4" t="s">
        <v>1580</v>
      </c>
      <c r="G405" s="3">
        <v>1</v>
      </c>
      <c r="H405" s="5">
        <v>35</v>
      </c>
    </row>
    <row r="406" spans="1:8">
      <c r="A406" s="3"/>
      <c r="B406" s="3"/>
      <c r="C406" s="3"/>
      <c r="D406" s="3"/>
      <c r="E406" s="4" t="s">
        <v>1581</v>
      </c>
      <c r="F406" s="4" t="s">
        <v>1582</v>
      </c>
      <c r="G406" s="3"/>
      <c r="H406" s="5"/>
    </row>
    <row r="407" spans="1:8">
      <c r="A407" s="3"/>
      <c r="B407" s="3"/>
      <c r="C407" s="3"/>
      <c r="D407" s="3"/>
      <c r="E407" s="4" t="s">
        <v>1583</v>
      </c>
      <c r="F407" s="4" t="s">
        <v>1582</v>
      </c>
      <c r="G407" s="3"/>
      <c r="H407" s="5"/>
    </row>
    <row r="408" spans="1:8">
      <c r="A408" s="3"/>
      <c r="B408" s="3"/>
      <c r="C408" s="3"/>
      <c r="D408" s="3"/>
      <c r="E408" s="4" t="s">
        <v>1584</v>
      </c>
      <c r="F408" s="4" t="s">
        <v>1585</v>
      </c>
      <c r="G408" s="3"/>
      <c r="H408" s="5"/>
    </row>
    <row r="409" spans="1:8">
      <c r="A409" s="3"/>
      <c r="B409" s="3"/>
      <c r="C409" s="3"/>
      <c r="D409" s="3"/>
      <c r="E409" s="4" t="s">
        <v>1586</v>
      </c>
      <c r="F409" s="4" t="s">
        <v>1587</v>
      </c>
      <c r="G409" s="3"/>
      <c r="H409" s="5"/>
    </row>
    <row r="410" spans="1:8">
      <c r="A410" s="3"/>
      <c r="B410" s="3"/>
      <c r="C410" s="3"/>
      <c r="D410" s="3"/>
      <c r="E410" s="4" t="s">
        <v>1588</v>
      </c>
      <c r="F410" s="4" t="s">
        <v>1587</v>
      </c>
      <c r="G410" s="3"/>
      <c r="H410" s="5"/>
    </row>
    <row r="411" spans="1:8">
      <c r="A411" s="3"/>
      <c r="B411" s="3"/>
      <c r="C411" s="3"/>
      <c r="D411" s="3"/>
      <c r="E411" s="4" t="s">
        <v>1589</v>
      </c>
      <c r="F411" s="4" t="s">
        <v>1590</v>
      </c>
      <c r="G411" s="3"/>
      <c r="H411" s="5"/>
    </row>
    <row r="412" spans="1:8">
      <c r="A412" s="3"/>
      <c r="B412" s="3"/>
      <c r="C412" s="3"/>
      <c r="D412" s="3"/>
      <c r="E412" s="4" t="s">
        <v>1591</v>
      </c>
      <c r="F412" s="4" t="s">
        <v>1590</v>
      </c>
      <c r="G412" s="3"/>
      <c r="H412" s="5"/>
    </row>
    <row r="413" spans="1:8">
      <c r="A413" s="3"/>
      <c r="B413" s="3"/>
      <c r="C413" s="3"/>
      <c r="D413" s="3"/>
      <c r="E413" s="4" t="s">
        <v>1591</v>
      </c>
      <c r="F413" s="4" t="s">
        <v>1590</v>
      </c>
      <c r="G413" s="3"/>
      <c r="H413" s="5"/>
    </row>
    <row r="414" spans="1:8">
      <c r="A414" s="3"/>
      <c r="B414" s="3"/>
      <c r="C414" s="3"/>
      <c r="D414" s="3"/>
      <c r="E414" s="4" t="s">
        <v>1575</v>
      </c>
      <c r="F414" s="4" t="s">
        <v>1576</v>
      </c>
      <c r="G414" s="3"/>
      <c r="H414" s="5"/>
    </row>
    <row r="415" spans="1:8">
      <c r="A415" s="3"/>
      <c r="B415" s="3"/>
      <c r="C415" s="3"/>
      <c r="D415" s="3"/>
      <c r="E415" s="4" t="s">
        <v>997</v>
      </c>
      <c r="F415" s="4" t="s">
        <v>1536</v>
      </c>
      <c r="G415" s="3"/>
      <c r="H415" s="5"/>
    </row>
    <row r="416" spans="1:8">
      <c r="A416" s="3"/>
      <c r="B416" s="3"/>
      <c r="C416" s="3"/>
      <c r="D416" s="3"/>
      <c r="E416" s="4" t="s">
        <v>995</v>
      </c>
      <c r="F416" s="4" t="s">
        <v>1537</v>
      </c>
      <c r="G416" s="3"/>
      <c r="H416" s="5"/>
    </row>
    <row r="417" spans="1:8">
      <c r="A417" s="3"/>
      <c r="B417" s="3"/>
      <c r="C417" s="3"/>
      <c r="D417" s="3"/>
      <c r="E417" s="4" t="s">
        <v>1026</v>
      </c>
      <c r="F417" s="4" t="s">
        <v>1538</v>
      </c>
      <c r="G417" s="3"/>
      <c r="H417" s="5"/>
    </row>
    <row r="418" spans="1:8">
      <c r="A418" s="3"/>
      <c r="B418" s="3"/>
      <c r="C418" s="3"/>
      <c r="D418" s="3"/>
      <c r="E418" s="4" t="s">
        <v>1441</v>
      </c>
      <c r="F418" s="4" t="s">
        <v>1539</v>
      </c>
      <c r="G418" s="3"/>
      <c r="H418" s="5"/>
    </row>
    <row r="419" spans="1:8">
      <c r="A419" s="3"/>
      <c r="B419" s="3"/>
      <c r="C419" s="3"/>
      <c r="D419" s="3"/>
      <c r="E419" s="4" t="s">
        <v>1540</v>
      </c>
      <c r="F419" s="4" t="s">
        <v>1541</v>
      </c>
      <c r="G419" s="3"/>
      <c r="H419" s="5"/>
    </row>
    <row r="420" spans="1:8">
      <c r="A420" s="3"/>
      <c r="B420" s="3"/>
      <c r="C420" s="3"/>
      <c r="D420" s="3"/>
      <c r="E420" s="4" t="s">
        <v>1542</v>
      </c>
      <c r="F420" s="4" t="s">
        <v>1543</v>
      </c>
      <c r="G420" s="3"/>
      <c r="H420" s="5"/>
    </row>
    <row r="421" spans="1:8">
      <c r="A421" s="3"/>
      <c r="B421" s="3"/>
      <c r="C421" s="3"/>
      <c r="D421" s="3"/>
      <c r="E421" s="4" t="s">
        <v>1544</v>
      </c>
      <c r="F421" s="4" t="s">
        <v>1545</v>
      </c>
      <c r="G421" s="3"/>
      <c r="H421" s="5"/>
    </row>
    <row r="422" spans="1:8">
      <c r="A422" s="3"/>
      <c r="B422" s="3"/>
      <c r="C422" s="3"/>
      <c r="D422" s="3"/>
      <c r="E422" s="4" t="s">
        <v>1546</v>
      </c>
      <c r="F422" s="4" t="s">
        <v>1547</v>
      </c>
      <c r="G422" s="3"/>
      <c r="H422" s="5"/>
    </row>
    <row r="423" spans="1:8">
      <c r="A423" s="3"/>
      <c r="B423" s="3"/>
      <c r="C423" s="3"/>
      <c r="D423" s="3"/>
      <c r="E423" s="4" t="s">
        <v>1548</v>
      </c>
      <c r="F423" s="4" t="s">
        <v>1549</v>
      </c>
      <c r="G423" s="3"/>
      <c r="H423" s="5"/>
    </row>
    <row r="424" spans="1:8">
      <c r="A424" s="3"/>
      <c r="B424" s="3"/>
      <c r="C424" s="3"/>
      <c r="D424" s="3"/>
      <c r="E424" s="4" t="s">
        <v>1550</v>
      </c>
      <c r="F424" s="4" t="s">
        <v>1551</v>
      </c>
      <c r="G424" s="3"/>
      <c r="H424" s="5"/>
    </row>
    <row r="425" spans="1:8">
      <c r="A425" s="3"/>
      <c r="B425" s="3"/>
      <c r="C425" s="3"/>
      <c r="D425" s="3"/>
      <c r="E425" s="4" t="s">
        <v>1552</v>
      </c>
      <c r="F425" s="4" t="s">
        <v>1553</v>
      </c>
      <c r="G425" s="3"/>
      <c r="H425" s="5"/>
    </row>
    <row r="426" spans="1:8">
      <c r="A426" s="3"/>
      <c r="B426" s="3"/>
      <c r="C426" s="3"/>
      <c r="D426" s="3"/>
      <c r="E426" s="4" t="s">
        <v>1554</v>
      </c>
      <c r="F426" s="4" t="s">
        <v>1555</v>
      </c>
      <c r="G426" s="3"/>
      <c r="H426" s="5"/>
    </row>
    <row r="427" spans="1:8">
      <c r="A427" s="3"/>
      <c r="B427" s="3"/>
      <c r="C427" s="3"/>
      <c r="D427" s="3"/>
      <c r="E427" s="4" t="s">
        <v>1556</v>
      </c>
      <c r="F427" s="4" t="s">
        <v>1557</v>
      </c>
      <c r="G427" s="3"/>
      <c r="H427" s="5"/>
    </row>
    <row r="428" ht="28.5" spans="1:8">
      <c r="A428" s="3"/>
      <c r="B428" s="3"/>
      <c r="C428" s="3"/>
      <c r="D428" s="3"/>
      <c r="E428" s="4" t="s">
        <v>1558</v>
      </c>
      <c r="F428" s="4" t="s">
        <v>1577</v>
      </c>
      <c r="G428" s="3"/>
      <c r="H428" s="5"/>
    </row>
    <row r="429" spans="1:8">
      <c r="A429" s="3"/>
      <c r="B429" s="3"/>
      <c r="C429" s="3"/>
      <c r="D429" s="3"/>
      <c r="E429" s="4" t="s">
        <v>1560</v>
      </c>
      <c r="F429" s="4" t="s">
        <v>1592</v>
      </c>
      <c r="G429" s="3"/>
      <c r="H429" s="5"/>
    </row>
    <row r="430" ht="28.5" spans="1:8">
      <c r="A430" s="3"/>
      <c r="B430" s="3"/>
      <c r="C430" s="3"/>
      <c r="D430" s="3"/>
      <c r="E430" s="4" t="s">
        <v>1320</v>
      </c>
      <c r="F430" s="4" t="s">
        <v>1562</v>
      </c>
      <c r="G430" s="3"/>
      <c r="H430" s="5"/>
    </row>
    <row r="431" ht="71.25" spans="1:8">
      <c r="A431" s="3"/>
      <c r="B431" s="3"/>
      <c r="C431" s="3"/>
      <c r="D431" s="3"/>
      <c r="E431" s="4" t="s">
        <v>1563</v>
      </c>
      <c r="F431" s="4" t="s">
        <v>1564</v>
      </c>
      <c r="G431" s="3"/>
      <c r="H431" s="5"/>
    </row>
    <row r="432" ht="28.5" spans="1:8">
      <c r="A432" s="3"/>
      <c r="B432" s="3"/>
      <c r="C432" s="3"/>
      <c r="D432" s="3"/>
      <c r="E432" s="4" t="s">
        <v>1228</v>
      </c>
      <c r="F432" s="4" t="s">
        <v>1310</v>
      </c>
      <c r="G432" s="3"/>
      <c r="H432" s="5"/>
    </row>
    <row r="433" ht="71.25" spans="1:8">
      <c r="A433" s="3"/>
      <c r="B433" s="3"/>
      <c r="C433" s="3"/>
      <c r="D433" s="3"/>
      <c r="E433" s="4" t="s">
        <v>1565</v>
      </c>
      <c r="F433" s="4" t="s">
        <v>1566</v>
      </c>
      <c r="G433" s="3"/>
      <c r="H433" s="5"/>
    </row>
    <row r="434" ht="99.75" spans="1:8">
      <c r="A434" s="3"/>
      <c r="B434" s="3"/>
      <c r="C434" s="3"/>
      <c r="D434" s="17" t="s">
        <v>1593</v>
      </c>
      <c r="E434" s="4" t="s">
        <v>1248</v>
      </c>
      <c r="F434" s="4" t="s">
        <v>1594</v>
      </c>
      <c r="G434" s="9"/>
      <c r="H434" s="10">
        <v>35</v>
      </c>
    </row>
    <row r="435" spans="1:8">
      <c r="A435" s="3"/>
      <c r="B435" s="3"/>
      <c r="C435" s="3"/>
      <c r="D435" s="18"/>
      <c r="E435" s="4" t="s">
        <v>1595</v>
      </c>
      <c r="F435" s="4" t="s">
        <v>1596</v>
      </c>
      <c r="G435" s="11"/>
      <c r="H435" s="12"/>
    </row>
    <row r="436" spans="1:8">
      <c r="A436" s="3"/>
      <c r="B436" s="3"/>
      <c r="C436" s="3"/>
      <c r="D436" s="18"/>
      <c r="E436" s="4" t="s">
        <v>1597</v>
      </c>
      <c r="F436" s="4" t="s">
        <v>1598</v>
      </c>
      <c r="G436" s="11"/>
      <c r="H436" s="12"/>
    </row>
    <row r="437" spans="1:8">
      <c r="A437" s="3"/>
      <c r="B437" s="3"/>
      <c r="C437" s="3"/>
      <c r="D437" s="18"/>
      <c r="E437" s="4" t="s">
        <v>1599</v>
      </c>
      <c r="F437" s="4" t="s">
        <v>1600</v>
      </c>
      <c r="G437" s="11"/>
      <c r="H437" s="12"/>
    </row>
    <row r="438" spans="1:8">
      <c r="A438" s="3"/>
      <c r="B438" s="3"/>
      <c r="C438" s="3"/>
      <c r="D438" s="18"/>
      <c r="E438" s="4" t="s">
        <v>1601</v>
      </c>
      <c r="F438" s="4" t="s">
        <v>1602</v>
      </c>
      <c r="G438" s="11"/>
      <c r="H438" s="12"/>
    </row>
    <row r="439" spans="1:8">
      <c r="A439" s="3"/>
      <c r="B439" s="3"/>
      <c r="C439" s="3"/>
      <c r="D439" s="18"/>
      <c r="E439" s="4" t="s">
        <v>1603</v>
      </c>
      <c r="F439" s="4" t="s">
        <v>1604</v>
      </c>
      <c r="G439" s="11"/>
      <c r="H439" s="12"/>
    </row>
    <row r="440" spans="1:8">
      <c r="A440" s="3"/>
      <c r="B440" s="3"/>
      <c r="C440" s="3"/>
      <c r="D440" s="18"/>
      <c r="E440" s="4" t="s">
        <v>1605</v>
      </c>
      <c r="F440" s="4" t="s">
        <v>1606</v>
      </c>
      <c r="G440" s="11"/>
      <c r="H440" s="12"/>
    </row>
    <row r="441" spans="1:8">
      <c r="A441" s="3"/>
      <c r="B441" s="3"/>
      <c r="C441" s="3"/>
      <c r="D441" s="18"/>
      <c r="E441" s="4" t="s">
        <v>997</v>
      </c>
      <c r="F441" s="4" t="s">
        <v>1536</v>
      </c>
      <c r="G441" s="11"/>
      <c r="H441" s="12"/>
    </row>
    <row r="442" spans="1:8">
      <c r="A442" s="3"/>
      <c r="B442" s="3"/>
      <c r="C442" s="3"/>
      <c r="D442" s="18"/>
      <c r="E442" s="4" t="s">
        <v>995</v>
      </c>
      <c r="F442" s="4" t="s">
        <v>1537</v>
      </c>
      <c r="G442" s="11"/>
      <c r="H442" s="12"/>
    </row>
    <row r="443" spans="1:8">
      <c r="A443" s="3"/>
      <c r="B443" s="3"/>
      <c r="C443" s="3"/>
      <c r="D443" s="18"/>
      <c r="E443" s="4" t="s">
        <v>1026</v>
      </c>
      <c r="F443" s="4" t="s">
        <v>1538</v>
      </c>
      <c r="G443" s="11"/>
      <c r="H443" s="12"/>
    </row>
    <row r="444" spans="1:8">
      <c r="A444" s="3"/>
      <c r="B444" s="3"/>
      <c r="C444" s="3"/>
      <c r="D444" s="18"/>
      <c r="E444" s="4" t="s">
        <v>1441</v>
      </c>
      <c r="F444" s="4" t="s">
        <v>1539</v>
      </c>
      <c r="G444" s="11"/>
      <c r="H444" s="12"/>
    </row>
    <row r="445" spans="1:8">
      <c r="A445" s="3"/>
      <c r="B445" s="3"/>
      <c r="C445" s="3"/>
      <c r="D445" s="18"/>
      <c r="E445" s="4" t="s">
        <v>1540</v>
      </c>
      <c r="F445" s="4" t="s">
        <v>1541</v>
      </c>
      <c r="G445" s="11"/>
      <c r="H445" s="12"/>
    </row>
    <row r="446" spans="1:8">
      <c r="A446" s="3"/>
      <c r="B446" s="3"/>
      <c r="C446" s="3"/>
      <c r="D446" s="18"/>
      <c r="E446" s="4" t="s">
        <v>1542</v>
      </c>
      <c r="F446" s="4" t="s">
        <v>1543</v>
      </c>
      <c r="G446" s="11"/>
      <c r="H446" s="12"/>
    </row>
    <row r="447" spans="1:8">
      <c r="A447" s="3"/>
      <c r="B447" s="3"/>
      <c r="C447" s="3"/>
      <c r="D447" s="18"/>
      <c r="E447" s="4" t="s">
        <v>1544</v>
      </c>
      <c r="F447" s="4" t="s">
        <v>1545</v>
      </c>
      <c r="G447" s="11"/>
      <c r="H447" s="12"/>
    </row>
    <row r="448" spans="1:8">
      <c r="A448" s="3"/>
      <c r="B448" s="3"/>
      <c r="C448" s="3"/>
      <c r="D448" s="18"/>
      <c r="E448" s="4" t="s">
        <v>1546</v>
      </c>
      <c r="F448" s="4" t="s">
        <v>1547</v>
      </c>
      <c r="G448" s="11"/>
      <c r="H448" s="12"/>
    </row>
    <row r="449" spans="1:8">
      <c r="A449" s="3"/>
      <c r="B449" s="3"/>
      <c r="C449" s="3"/>
      <c r="D449" s="18"/>
      <c r="E449" s="4" t="s">
        <v>1548</v>
      </c>
      <c r="F449" s="4" t="s">
        <v>1549</v>
      </c>
      <c r="G449" s="11"/>
      <c r="H449" s="12"/>
    </row>
    <row r="450" spans="1:8">
      <c r="A450" s="3"/>
      <c r="B450" s="3"/>
      <c r="C450" s="3"/>
      <c r="D450" s="18"/>
      <c r="E450" s="4" t="s">
        <v>1550</v>
      </c>
      <c r="F450" s="4" t="s">
        <v>1551</v>
      </c>
      <c r="G450" s="11"/>
      <c r="H450" s="12"/>
    </row>
    <row r="451" spans="1:8">
      <c r="A451" s="3"/>
      <c r="B451" s="3"/>
      <c r="C451" s="3"/>
      <c r="D451" s="18"/>
      <c r="E451" s="4" t="s">
        <v>1552</v>
      </c>
      <c r="F451" s="4" t="s">
        <v>1553</v>
      </c>
      <c r="G451" s="11"/>
      <c r="H451" s="12"/>
    </row>
    <row r="452" spans="1:8">
      <c r="A452" s="3"/>
      <c r="B452" s="3"/>
      <c r="C452" s="3"/>
      <c r="D452" s="18"/>
      <c r="E452" s="4" t="s">
        <v>1554</v>
      </c>
      <c r="F452" s="4" t="s">
        <v>1555</v>
      </c>
      <c r="G452" s="11"/>
      <c r="H452" s="12"/>
    </row>
    <row r="453" spans="1:8">
      <c r="A453" s="3"/>
      <c r="B453" s="3"/>
      <c r="C453" s="3"/>
      <c r="D453" s="18"/>
      <c r="E453" s="4" t="s">
        <v>1556</v>
      </c>
      <c r="F453" s="4" t="s">
        <v>1557</v>
      </c>
      <c r="G453" s="11"/>
      <c r="H453" s="12"/>
    </row>
    <row r="454" ht="28.5" spans="1:8">
      <c r="A454" s="3"/>
      <c r="B454" s="3"/>
      <c r="C454" s="3"/>
      <c r="D454" s="18"/>
      <c r="E454" s="4" t="s">
        <v>1558</v>
      </c>
      <c r="F454" s="4" t="s">
        <v>1577</v>
      </c>
      <c r="G454" s="11"/>
      <c r="H454" s="12"/>
    </row>
    <row r="455" spans="1:8">
      <c r="A455" s="3"/>
      <c r="B455" s="3"/>
      <c r="C455" s="3"/>
      <c r="D455" s="18"/>
      <c r="E455" s="4" t="s">
        <v>1560</v>
      </c>
      <c r="F455" s="4" t="s">
        <v>1592</v>
      </c>
      <c r="G455" s="11"/>
      <c r="H455" s="12"/>
    </row>
    <row r="456" ht="28.5" spans="1:8">
      <c r="A456" s="3"/>
      <c r="B456" s="3"/>
      <c r="C456" s="3"/>
      <c r="D456" s="18"/>
      <c r="E456" s="4" t="s">
        <v>1320</v>
      </c>
      <c r="F456" s="4" t="s">
        <v>1562</v>
      </c>
      <c r="G456" s="11"/>
      <c r="H456" s="12"/>
    </row>
    <row r="457" ht="71.25" spans="1:8">
      <c r="A457" s="3"/>
      <c r="B457" s="3"/>
      <c r="C457" s="3"/>
      <c r="D457" s="18"/>
      <c r="E457" s="4" t="s">
        <v>1563</v>
      </c>
      <c r="F457" s="4" t="s">
        <v>1564</v>
      </c>
      <c r="G457" s="11"/>
      <c r="H457" s="12"/>
    </row>
    <row r="458" ht="28.5" spans="1:8">
      <c r="A458" s="3"/>
      <c r="B458" s="3"/>
      <c r="C458" s="3"/>
      <c r="D458" s="18"/>
      <c r="E458" s="4" t="s">
        <v>1228</v>
      </c>
      <c r="F458" s="4" t="s">
        <v>1578</v>
      </c>
      <c r="G458" s="11"/>
      <c r="H458" s="12"/>
    </row>
    <row r="459" ht="71.25" spans="1:8">
      <c r="A459" s="3"/>
      <c r="B459" s="3"/>
      <c r="C459" s="3"/>
      <c r="D459" s="18"/>
      <c r="E459" s="4" t="s">
        <v>1565</v>
      </c>
      <c r="F459" s="4" t="s">
        <v>1566</v>
      </c>
      <c r="G459" s="11"/>
      <c r="H459" s="12"/>
    </row>
    <row r="460" ht="85.5" spans="1:8">
      <c r="A460" s="3"/>
      <c r="B460" s="3"/>
      <c r="C460" s="3"/>
      <c r="D460" s="4" t="s">
        <v>1607</v>
      </c>
      <c r="E460" s="4" t="s">
        <v>1248</v>
      </c>
      <c r="F460" s="4" t="s">
        <v>1608</v>
      </c>
      <c r="G460" s="3">
        <v>1</v>
      </c>
      <c r="H460" s="5">
        <v>35</v>
      </c>
    </row>
    <row r="461" spans="1:8">
      <c r="A461" s="3"/>
      <c r="B461" s="3"/>
      <c r="C461" s="3"/>
      <c r="D461" s="3"/>
      <c r="E461" s="4" t="s">
        <v>1609</v>
      </c>
      <c r="F461" s="4" t="s">
        <v>1610</v>
      </c>
      <c r="G461" s="3"/>
      <c r="H461" s="5"/>
    </row>
    <row r="462" spans="1:8">
      <c r="A462" s="3"/>
      <c r="B462" s="3"/>
      <c r="C462" s="3"/>
      <c r="D462" s="3"/>
      <c r="E462" s="4" t="s">
        <v>1611</v>
      </c>
      <c r="F462" s="4" t="s">
        <v>1612</v>
      </c>
      <c r="G462" s="3"/>
      <c r="H462" s="5"/>
    </row>
    <row r="463" spans="1:8">
      <c r="A463" s="3"/>
      <c r="B463" s="3"/>
      <c r="C463" s="3"/>
      <c r="D463" s="3"/>
      <c r="E463" s="4" t="s">
        <v>1613</v>
      </c>
      <c r="F463" s="4" t="s">
        <v>1529</v>
      </c>
      <c r="G463" s="3"/>
      <c r="H463" s="5"/>
    </row>
    <row r="464" spans="1:8">
      <c r="A464" s="3"/>
      <c r="B464" s="3"/>
      <c r="C464" s="3"/>
      <c r="D464" s="3"/>
      <c r="E464" s="4" t="s">
        <v>1508</v>
      </c>
      <c r="F464" s="4" t="s">
        <v>1529</v>
      </c>
      <c r="G464" s="3"/>
      <c r="H464" s="5"/>
    </row>
    <row r="465" spans="1:8">
      <c r="A465" s="3"/>
      <c r="B465" s="3"/>
      <c r="C465" s="3"/>
      <c r="D465" s="3"/>
      <c r="E465" s="4" t="s">
        <v>1614</v>
      </c>
      <c r="F465" s="4" t="s">
        <v>1529</v>
      </c>
      <c r="G465" s="3"/>
      <c r="H465" s="5"/>
    </row>
    <row r="466" spans="1:8">
      <c r="A466" s="3"/>
      <c r="B466" s="3"/>
      <c r="C466" s="3"/>
      <c r="D466" s="3"/>
      <c r="E466" s="4" t="s">
        <v>1494</v>
      </c>
      <c r="F466" s="4" t="s">
        <v>1615</v>
      </c>
      <c r="G466" s="3"/>
      <c r="H466" s="5"/>
    </row>
    <row r="467" spans="1:8">
      <c r="A467" s="3"/>
      <c r="B467" s="3"/>
      <c r="C467" s="3"/>
      <c r="D467" s="3"/>
      <c r="E467" s="4" t="s">
        <v>1616</v>
      </c>
      <c r="F467" s="4" t="s">
        <v>1617</v>
      </c>
      <c r="G467" s="3"/>
      <c r="H467" s="5"/>
    </row>
    <row r="468" spans="1:8">
      <c r="A468" s="3"/>
      <c r="B468" s="3"/>
      <c r="C468" s="3"/>
      <c r="D468" s="3"/>
      <c r="E468" s="4" t="s">
        <v>1618</v>
      </c>
      <c r="F468" s="4" t="s">
        <v>1606</v>
      </c>
      <c r="G468" s="3"/>
      <c r="H468" s="5"/>
    </row>
    <row r="469" spans="1:8">
      <c r="A469" s="3"/>
      <c r="B469" s="3"/>
      <c r="C469" s="3"/>
      <c r="D469" s="3"/>
      <c r="E469" s="4" t="s">
        <v>1619</v>
      </c>
      <c r="F469" s="4" t="s">
        <v>1573</v>
      </c>
      <c r="G469" s="3"/>
      <c r="H469" s="5"/>
    </row>
    <row r="470" spans="1:8">
      <c r="A470" s="3"/>
      <c r="B470" s="3"/>
      <c r="C470" s="3"/>
      <c r="D470" s="3"/>
      <c r="E470" s="4" t="s">
        <v>997</v>
      </c>
      <c r="F470" s="4" t="s">
        <v>1536</v>
      </c>
      <c r="G470" s="3"/>
      <c r="H470" s="5"/>
    </row>
    <row r="471" spans="1:8">
      <c r="A471" s="3"/>
      <c r="B471" s="3"/>
      <c r="C471" s="3"/>
      <c r="D471" s="3"/>
      <c r="E471" s="4" t="s">
        <v>995</v>
      </c>
      <c r="F471" s="4" t="s">
        <v>1537</v>
      </c>
      <c r="G471" s="3"/>
      <c r="H471" s="5"/>
    </row>
    <row r="472" spans="1:8">
      <c r="A472" s="3"/>
      <c r="B472" s="3"/>
      <c r="C472" s="3"/>
      <c r="D472" s="3"/>
      <c r="E472" s="4" t="s">
        <v>1026</v>
      </c>
      <c r="F472" s="4" t="s">
        <v>1538</v>
      </c>
      <c r="G472" s="3"/>
      <c r="H472" s="5"/>
    </row>
    <row r="473" spans="1:8">
      <c r="A473" s="3"/>
      <c r="B473" s="3"/>
      <c r="C473" s="3"/>
      <c r="D473" s="3"/>
      <c r="E473" s="4" t="s">
        <v>1441</v>
      </c>
      <c r="F473" s="4" t="s">
        <v>1539</v>
      </c>
      <c r="G473" s="3"/>
      <c r="H473" s="5"/>
    </row>
    <row r="474" spans="1:8">
      <c r="A474" s="3"/>
      <c r="B474" s="3"/>
      <c r="C474" s="3"/>
      <c r="D474" s="3"/>
      <c r="E474" s="4" t="s">
        <v>1540</v>
      </c>
      <c r="F474" s="4" t="s">
        <v>1620</v>
      </c>
      <c r="G474" s="3"/>
      <c r="H474" s="5"/>
    </row>
    <row r="475" spans="1:8">
      <c r="A475" s="3"/>
      <c r="B475" s="3"/>
      <c r="C475" s="3"/>
      <c r="D475" s="3"/>
      <c r="E475" s="4" t="s">
        <v>1542</v>
      </c>
      <c r="F475" s="4" t="s">
        <v>1621</v>
      </c>
      <c r="G475" s="3"/>
      <c r="H475" s="5"/>
    </row>
    <row r="476" spans="1:8">
      <c r="A476" s="3"/>
      <c r="B476" s="3"/>
      <c r="C476" s="3"/>
      <c r="D476" s="3"/>
      <c r="E476" s="4" t="s">
        <v>1544</v>
      </c>
      <c r="F476" s="4" t="s">
        <v>1545</v>
      </c>
      <c r="G476" s="3"/>
      <c r="H476" s="5"/>
    </row>
    <row r="477" spans="1:8">
      <c r="A477" s="3"/>
      <c r="B477" s="3"/>
      <c r="C477" s="3"/>
      <c r="D477" s="3"/>
      <c r="E477" s="4" t="s">
        <v>1546</v>
      </c>
      <c r="F477" s="4" t="s">
        <v>1547</v>
      </c>
      <c r="G477" s="3"/>
      <c r="H477" s="5"/>
    </row>
    <row r="478" spans="1:8">
      <c r="A478" s="3"/>
      <c r="B478" s="3"/>
      <c r="C478" s="3"/>
      <c r="D478" s="3"/>
      <c r="E478" s="4" t="s">
        <v>1548</v>
      </c>
      <c r="F478" s="4" t="s">
        <v>1549</v>
      </c>
      <c r="G478" s="3"/>
      <c r="H478" s="5"/>
    </row>
    <row r="479" spans="1:8">
      <c r="A479" s="3"/>
      <c r="B479" s="3"/>
      <c r="C479" s="3"/>
      <c r="D479" s="3"/>
      <c r="E479" s="4" t="s">
        <v>1550</v>
      </c>
      <c r="F479" s="4" t="s">
        <v>1551</v>
      </c>
      <c r="G479" s="3"/>
      <c r="H479" s="5"/>
    </row>
    <row r="480" spans="1:8">
      <c r="A480" s="3"/>
      <c r="B480" s="3"/>
      <c r="C480" s="3"/>
      <c r="D480" s="3"/>
      <c r="E480" s="4" t="s">
        <v>1552</v>
      </c>
      <c r="F480" s="4" t="s">
        <v>1553</v>
      </c>
      <c r="G480" s="3"/>
      <c r="H480" s="5"/>
    </row>
    <row r="481" spans="1:8">
      <c r="A481" s="3"/>
      <c r="B481" s="3"/>
      <c r="C481" s="3"/>
      <c r="D481" s="3"/>
      <c r="E481" s="4" t="s">
        <v>1554</v>
      </c>
      <c r="F481" s="4" t="s">
        <v>1555</v>
      </c>
      <c r="G481" s="3"/>
      <c r="H481" s="5"/>
    </row>
    <row r="482" spans="1:8">
      <c r="A482" s="3"/>
      <c r="B482" s="3"/>
      <c r="C482" s="3"/>
      <c r="D482" s="3"/>
      <c r="E482" s="4" t="s">
        <v>1556</v>
      </c>
      <c r="F482" s="4" t="s">
        <v>1557</v>
      </c>
      <c r="G482" s="3"/>
      <c r="H482" s="5"/>
    </row>
    <row r="483" ht="28.5" spans="1:8">
      <c r="A483" s="3"/>
      <c r="B483" s="3"/>
      <c r="C483" s="3"/>
      <c r="D483" s="3"/>
      <c r="E483" s="4" t="s">
        <v>1558</v>
      </c>
      <c r="F483" s="4" t="s">
        <v>1577</v>
      </c>
      <c r="G483" s="3"/>
      <c r="H483" s="5"/>
    </row>
    <row r="484" spans="1:8">
      <c r="A484" s="3"/>
      <c r="B484" s="3"/>
      <c r="C484" s="3"/>
      <c r="D484" s="3"/>
      <c r="E484" s="4" t="s">
        <v>1560</v>
      </c>
      <c r="F484" s="4" t="s">
        <v>1592</v>
      </c>
      <c r="G484" s="3"/>
      <c r="H484" s="5"/>
    </row>
    <row r="485" ht="28.5" spans="1:8">
      <c r="A485" s="3"/>
      <c r="B485" s="3"/>
      <c r="C485" s="3"/>
      <c r="D485" s="3"/>
      <c r="E485" s="4" t="s">
        <v>1320</v>
      </c>
      <c r="F485" s="4" t="s">
        <v>1562</v>
      </c>
      <c r="G485" s="3"/>
      <c r="H485" s="5"/>
    </row>
    <row r="486" ht="71.25" spans="1:8">
      <c r="A486" s="3"/>
      <c r="B486" s="3"/>
      <c r="C486" s="3"/>
      <c r="D486" s="3"/>
      <c r="E486" s="4" t="s">
        <v>1563</v>
      </c>
      <c r="F486" s="4" t="s">
        <v>1564</v>
      </c>
      <c r="G486" s="3"/>
      <c r="H486" s="5"/>
    </row>
    <row r="487" ht="28.5" spans="1:8">
      <c r="A487" s="3"/>
      <c r="B487" s="3"/>
      <c r="C487" s="3"/>
      <c r="D487" s="3"/>
      <c r="E487" s="4" t="s">
        <v>1228</v>
      </c>
      <c r="F487" s="4" t="s">
        <v>1310</v>
      </c>
      <c r="G487" s="3"/>
      <c r="H487" s="5"/>
    </row>
    <row r="488" ht="71.25" spans="1:8">
      <c r="A488" s="3"/>
      <c r="B488" s="3"/>
      <c r="C488" s="3"/>
      <c r="D488" s="3"/>
      <c r="E488" s="4" t="s">
        <v>1565</v>
      </c>
      <c r="F488" s="4" t="s">
        <v>1566</v>
      </c>
      <c r="G488" s="3"/>
      <c r="H488" s="5"/>
    </row>
    <row r="489" ht="85.5" spans="1:8">
      <c r="A489" s="3"/>
      <c r="B489" s="3"/>
      <c r="C489" s="3"/>
      <c r="D489" s="20" t="s">
        <v>1622</v>
      </c>
      <c r="E489" s="4" t="s">
        <v>1248</v>
      </c>
      <c r="F489" s="4" t="s">
        <v>1623</v>
      </c>
      <c r="G489" s="21">
        <v>1</v>
      </c>
      <c r="H489" s="16">
        <v>35</v>
      </c>
    </row>
    <row r="490" spans="1:8">
      <c r="A490" s="3"/>
      <c r="B490" s="3"/>
      <c r="C490" s="3"/>
      <c r="D490" s="22"/>
      <c r="E490" s="4" t="s">
        <v>1624</v>
      </c>
      <c r="F490" s="4" t="s">
        <v>1625</v>
      </c>
      <c r="G490" s="21"/>
      <c r="H490" s="16"/>
    </row>
    <row r="491" spans="1:8">
      <c r="A491" s="3"/>
      <c r="B491" s="3"/>
      <c r="C491" s="3"/>
      <c r="D491" s="22"/>
      <c r="E491" s="4" t="s">
        <v>1626</v>
      </c>
      <c r="F491" s="4" t="s">
        <v>1627</v>
      </c>
      <c r="G491" s="21"/>
      <c r="H491" s="16"/>
    </row>
    <row r="492" spans="1:8">
      <c r="A492" s="3"/>
      <c r="B492" s="3"/>
      <c r="C492" s="3"/>
      <c r="D492" s="22"/>
      <c r="E492" s="4" t="s">
        <v>1628</v>
      </c>
      <c r="F492" s="4" t="s">
        <v>1529</v>
      </c>
      <c r="G492" s="21"/>
      <c r="H492" s="16"/>
    </row>
    <row r="493" spans="1:8">
      <c r="A493" s="3"/>
      <c r="B493" s="3"/>
      <c r="C493" s="3"/>
      <c r="D493" s="22"/>
      <c r="E493" s="4" t="s">
        <v>1629</v>
      </c>
      <c r="F493" s="4" t="s">
        <v>1531</v>
      </c>
      <c r="G493" s="21"/>
      <c r="H493" s="16"/>
    </row>
    <row r="494" spans="1:8">
      <c r="A494" s="3"/>
      <c r="B494" s="3"/>
      <c r="C494" s="3"/>
      <c r="D494" s="22"/>
      <c r="E494" s="4" t="s">
        <v>1630</v>
      </c>
      <c r="F494" s="4" t="s">
        <v>1631</v>
      </c>
      <c r="G494" s="21"/>
      <c r="H494" s="16"/>
    </row>
    <row r="495" spans="1:8">
      <c r="A495" s="3"/>
      <c r="B495" s="3"/>
      <c r="C495" s="3"/>
      <c r="D495" s="22"/>
      <c r="E495" s="4" t="s">
        <v>1632</v>
      </c>
      <c r="F495" s="4" t="s">
        <v>1633</v>
      </c>
      <c r="G495" s="21"/>
      <c r="H495" s="16"/>
    </row>
    <row r="496" spans="1:8">
      <c r="A496" s="3"/>
      <c r="B496" s="3"/>
      <c r="C496" s="3"/>
      <c r="D496" s="22"/>
      <c r="E496" s="4" t="s">
        <v>1634</v>
      </c>
      <c r="F496" s="4" t="s">
        <v>1633</v>
      </c>
      <c r="G496" s="21"/>
      <c r="H496" s="16"/>
    </row>
    <row r="497" spans="1:8">
      <c r="A497" s="3"/>
      <c r="B497" s="3"/>
      <c r="C497" s="3"/>
      <c r="D497" s="22"/>
      <c r="E497" s="4" t="s">
        <v>1635</v>
      </c>
      <c r="F497" s="4" t="s">
        <v>1573</v>
      </c>
      <c r="G497" s="21"/>
      <c r="H497" s="16"/>
    </row>
    <row r="498" spans="1:8">
      <c r="A498" s="3"/>
      <c r="B498" s="3"/>
      <c r="C498" s="3"/>
      <c r="D498" s="22"/>
      <c r="E498" s="4" t="s">
        <v>1636</v>
      </c>
      <c r="F498" s="4" t="s">
        <v>1573</v>
      </c>
      <c r="G498" s="21"/>
      <c r="H498" s="16"/>
    </row>
    <row r="499" spans="1:8">
      <c r="A499" s="3"/>
      <c r="B499" s="3"/>
      <c r="C499" s="3"/>
      <c r="D499" s="22"/>
      <c r="E499" s="4" t="s">
        <v>1575</v>
      </c>
      <c r="F499" s="4" t="s">
        <v>1576</v>
      </c>
      <c r="G499" s="21"/>
      <c r="H499" s="16"/>
    </row>
    <row r="500" spans="1:8">
      <c r="A500" s="3"/>
      <c r="B500" s="3"/>
      <c r="C500" s="3"/>
      <c r="D500" s="22"/>
      <c r="E500" s="4" t="s">
        <v>997</v>
      </c>
      <c r="F500" s="4" t="s">
        <v>1536</v>
      </c>
      <c r="G500" s="21"/>
      <c r="H500" s="16"/>
    </row>
    <row r="501" spans="1:8">
      <c r="A501" s="3"/>
      <c r="B501" s="3"/>
      <c r="C501" s="3"/>
      <c r="D501" s="22"/>
      <c r="E501" s="4" t="s">
        <v>995</v>
      </c>
      <c r="F501" s="4" t="s">
        <v>1537</v>
      </c>
      <c r="G501" s="21"/>
      <c r="H501" s="16"/>
    </row>
    <row r="502" spans="1:8">
      <c r="A502" s="3"/>
      <c r="B502" s="3"/>
      <c r="C502" s="3"/>
      <c r="D502" s="22"/>
      <c r="E502" s="4" t="s">
        <v>1026</v>
      </c>
      <c r="F502" s="4" t="s">
        <v>1538</v>
      </c>
      <c r="G502" s="21"/>
      <c r="H502" s="16"/>
    </row>
    <row r="503" spans="1:8">
      <c r="A503" s="3"/>
      <c r="B503" s="3"/>
      <c r="C503" s="3"/>
      <c r="D503" s="22"/>
      <c r="E503" s="4" t="s">
        <v>1441</v>
      </c>
      <c r="F503" s="4" t="s">
        <v>1539</v>
      </c>
      <c r="G503" s="21"/>
      <c r="H503" s="16"/>
    </row>
    <row r="504" spans="1:8">
      <c r="A504" s="3"/>
      <c r="B504" s="3"/>
      <c r="C504" s="3"/>
      <c r="D504" s="22"/>
      <c r="E504" s="4" t="s">
        <v>1540</v>
      </c>
      <c r="F504" s="4" t="s">
        <v>1620</v>
      </c>
      <c r="G504" s="21"/>
      <c r="H504" s="16"/>
    </row>
    <row r="505" spans="1:8">
      <c r="A505" s="3"/>
      <c r="B505" s="3"/>
      <c r="C505" s="3"/>
      <c r="D505" s="22"/>
      <c r="E505" s="4" t="s">
        <v>1542</v>
      </c>
      <c r="F505" s="4" t="s">
        <v>1621</v>
      </c>
      <c r="G505" s="21"/>
      <c r="H505" s="16"/>
    </row>
    <row r="506" spans="1:8">
      <c r="A506" s="3"/>
      <c r="B506" s="3"/>
      <c r="C506" s="3"/>
      <c r="D506" s="22"/>
      <c r="E506" s="4" t="s">
        <v>1544</v>
      </c>
      <c r="F506" s="4" t="s">
        <v>1637</v>
      </c>
      <c r="G506" s="21"/>
      <c r="H506" s="16"/>
    </row>
    <row r="507" spans="1:8">
      <c r="A507" s="3"/>
      <c r="B507" s="3"/>
      <c r="C507" s="3"/>
      <c r="D507" s="22"/>
      <c r="E507" s="4" t="s">
        <v>1546</v>
      </c>
      <c r="F507" s="4" t="s">
        <v>1547</v>
      </c>
      <c r="G507" s="21"/>
      <c r="H507" s="16"/>
    </row>
    <row r="508" spans="1:8">
      <c r="A508" s="3"/>
      <c r="B508" s="3"/>
      <c r="C508" s="3"/>
      <c r="D508" s="22"/>
      <c r="E508" s="4" t="s">
        <v>1548</v>
      </c>
      <c r="F508" s="4" t="s">
        <v>1549</v>
      </c>
      <c r="G508" s="21"/>
      <c r="H508" s="16"/>
    </row>
    <row r="509" spans="1:8">
      <c r="A509" s="3"/>
      <c r="B509" s="3"/>
      <c r="C509" s="3"/>
      <c r="D509" s="22"/>
      <c r="E509" s="4" t="s">
        <v>1550</v>
      </c>
      <c r="F509" s="4" t="s">
        <v>1551</v>
      </c>
      <c r="G509" s="21"/>
      <c r="H509" s="16"/>
    </row>
    <row r="510" spans="1:8">
      <c r="A510" s="3"/>
      <c r="B510" s="3"/>
      <c r="C510" s="3"/>
      <c r="D510" s="22"/>
      <c r="E510" s="4" t="s">
        <v>1552</v>
      </c>
      <c r="F510" s="4" t="s">
        <v>1553</v>
      </c>
      <c r="G510" s="21"/>
      <c r="H510" s="16"/>
    </row>
    <row r="511" spans="1:8">
      <c r="A511" s="3"/>
      <c r="B511" s="3"/>
      <c r="C511" s="3"/>
      <c r="D511" s="22"/>
      <c r="E511" s="4" t="s">
        <v>1554</v>
      </c>
      <c r="F511" s="4" t="s">
        <v>1555</v>
      </c>
      <c r="G511" s="21"/>
      <c r="H511" s="16"/>
    </row>
    <row r="512" spans="1:8">
      <c r="A512" s="3"/>
      <c r="B512" s="3"/>
      <c r="C512" s="3"/>
      <c r="D512" s="22"/>
      <c r="E512" s="4" t="s">
        <v>1556</v>
      </c>
      <c r="F512" s="4" t="s">
        <v>1557</v>
      </c>
      <c r="G512" s="21"/>
      <c r="H512" s="16"/>
    </row>
    <row r="513" ht="28.5" spans="1:8">
      <c r="A513" s="3"/>
      <c r="B513" s="3"/>
      <c r="C513" s="3"/>
      <c r="D513" s="22"/>
      <c r="E513" s="4" t="s">
        <v>1558</v>
      </c>
      <c r="F513" s="4" t="s">
        <v>1577</v>
      </c>
      <c r="G513" s="21"/>
      <c r="H513" s="16"/>
    </row>
    <row r="514" spans="1:8">
      <c r="A514" s="3"/>
      <c r="B514" s="3"/>
      <c r="C514" s="3"/>
      <c r="D514" s="22"/>
      <c r="E514" s="4" t="s">
        <v>1560</v>
      </c>
      <c r="F514" s="4" t="s">
        <v>1592</v>
      </c>
      <c r="G514" s="21"/>
      <c r="H514" s="16"/>
    </row>
    <row r="515" ht="28.5" spans="1:8">
      <c r="A515" s="3"/>
      <c r="B515" s="3"/>
      <c r="C515" s="3"/>
      <c r="D515" s="22"/>
      <c r="E515" s="4" t="s">
        <v>1320</v>
      </c>
      <c r="F515" s="4" t="s">
        <v>1562</v>
      </c>
      <c r="G515" s="21"/>
      <c r="H515" s="16"/>
    </row>
    <row r="516" ht="71.25" spans="1:8">
      <c r="A516" s="3"/>
      <c r="B516" s="3"/>
      <c r="C516" s="3"/>
      <c r="D516" s="22"/>
      <c r="E516" s="4" t="s">
        <v>1563</v>
      </c>
      <c r="F516" s="4" t="s">
        <v>1564</v>
      </c>
      <c r="G516" s="21"/>
      <c r="H516" s="16"/>
    </row>
    <row r="517" ht="28.5" spans="1:8">
      <c r="A517" s="3"/>
      <c r="B517" s="3"/>
      <c r="C517" s="3"/>
      <c r="D517" s="22"/>
      <c r="E517" s="4" t="s">
        <v>1228</v>
      </c>
      <c r="F517" s="4" t="s">
        <v>1310</v>
      </c>
      <c r="G517" s="21"/>
      <c r="H517" s="16"/>
    </row>
    <row r="518" ht="71.25" spans="1:8">
      <c r="A518" s="3"/>
      <c r="B518" s="3"/>
      <c r="C518" s="3"/>
      <c r="D518" s="23"/>
      <c r="E518" s="4" t="s">
        <v>1565</v>
      </c>
      <c r="F518" s="4" t="s">
        <v>1566</v>
      </c>
      <c r="G518" s="21"/>
      <c r="H518" s="16"/>
    </row>
    <row r="519" ht="28.5" spans="1:8">
      <c r="A519" s="3">
        <v>4</v>
      </c>
      <c r="B519" s="3" t="s">
        <v>1638</v>
      </c>
      <c r="C519" s="3" t="s">
        <v>1639</v>
      </c>
      <c r="D519" s="4" t="s">
        <v>1640</v>
      </c>
      <c r="E519" s="4" t="s">
        <v>1641</v>
      </c>
      <c r="F519" s="4" t="s">
        <v>1642</v>
      </c>
      <c r="G519" s="3">
        <v>1</v>
      </c>
      <c r="H519" s="5">
        <v>7</v>
      </c>
    </row>
    <row r="520" ht="42.75" spans="1:8">
      <c r="A520" s="3"/>
      <c r="B520" s="3"/>
      <c r="C520" s="3"/>
      <c r="D520" s="4"/>
      <c r="E520" s="4" t="s">
        <v>1643</v>
      </c>
      <c r="F520" s="4" t="s">
        <v>1644</v>
      </c>
      <c r="G520" s="3"/>
      <c r="H520" s="5"/>
    </row>
    <row r="521" spans="1:8">
      <c r="A521" s="3"/>
      <c r="B521" s="3"/>
      <c r="C521" s="3"/>
      <c r="D521" s="4"/>
      <c r="E521" s="4" t="s">
        <v>1645</v>
      </c>
      <c r="F521" s="4" t="s">
        <v>1646</v>
      </c>
      <c r="G521" s="3"/>
      <c r="H521" s="5"/>
    </row>
    <row r="522" ht="28.5" spans="1:8">
      <c r="A522" s="3"/>
      <c r="B522" s="3"/>
      <c r="C522" s="3"/>
      <c r="D522" s="4"/>
      <c r="E522" s="4" t="s">
        <v>1647</v>
      </c>
      <c r="F522" s="4" t="s">
        <v>1648</v>
      </c>
      <c r="G522" s="3"/>
      <c r="H522" s="5"/>
    </row>
    <row r="523" spans="1:8">
      <c r="A523" s="3"/>
      <c r="B523" s="3"/>
      <c r="C523" s="24" t="s">
        <v>1649</v>
      </c>
      <c r="D523" s="25"/>
      <c r="E523" s="7" t="s">
        <v>1650</v>
      </c>
      <c r="F523" s="8"/>
      <c r="G523" s="3">
        <v>1</v>
      </c>
      <c r="H523" s="5">
        <v>7</v>
      </c>
    </row>
    <row r="524" spans="1:8">
      <c r="A524" s="3"/>
      <c r="B524" s="3"/>
      <c r="C524" s="26"/>
      <c r="D524" s="27"/>
      <c r="E524" s="7" t="s">
        <v>1651</v>
      </c>
      <c r="F524" s="8"/>
      <c r="G524" s="3"/>
      <c r="H524" s="5"/>
    </row>
    <row r="525" spans="1:8">
      <c r="A525" s="3"/>
      <c r="B525" s="3"/>
      <c r="C525" s="26"/>
      <c r="D525" s="27"/>
      <c r="E525" s="7" t="s">
        <v>1652</v>
      </c>
      <c r="F525" s="8"/>
      <c r="G525" s="3"/>
      <c r="H525" s="5"/>
    </row>
    <row r="526" spans="1:8">
      <c r="A526" s="3"/>
      <c r="B526" s="3"/>
      <c r="C526" s="26"/>
      <c r="D526" s="27"/>
      <c r="E526" s="7" t="s">
        <v>1653</v>
      </c>
      <c r="F526" s="8"/>
      <c r="G526" s="3"/>
      <c r="H526" s="5"/>
    </row>
    <row r="527" spans="1:8">
      <c r="A527" s="3"/>
      <c r="B527" s="3"/>
      <c r="C527" s="26"/>
      <c r="D527" s="27"/>
      <c r="E527" s="7" t="s">
        <v>1654</v>
      </c>
      <c r="F527" s="8"/>
      <c r="G527" s="3"/>
      <c r="H527" s="5"/>
    </row>
    <row r="528" spans="1:8">
      <c r="A528" s="3"/>
      <c r="B528" s="3"/>
      <c r="C528" s="26"/>
      <c r="D528" s="27"/>
      <c r="E528" s="7" t="s">
        <v>1655</v>
      </c>
      <c r="F528" s="8"/>
      <c r="G528" s="3"/>
      <c r="H528" s="5"/>
    </row>
    <row r="529" spans="1:8">
      <c r="A529" s="3"/>
      <c r="B529" s="3"/>
      <c r="C529" s="26"/>
      <c r="D529" s="27"/>
      <c r="E529" s="7" t="s">
        <v>1656</v>
      </c>
      <c r="F529" s="8"/>
      <c r="G529" s="3"/>
      <c r="H529" s="5"/>
    </row>
    <row r="530" spans="1:8">
      <c r="A530" s="3"/>
      <c r="B530" s="3"/>
      <c r="C530" s="26"/>
      <c r="D530" s="27"/>
      <c r="E530" s="7" t="s">
        <v>1657</v>
      </c>
      <c r="F530" s="8"/>
      <c r="G530" s="3"/>
      <c r="H530" s="5"/>
    </row>
    <row r="531" spans="1:8">
      <c r="A531" s="3"/>
      <c r="B531" s="3"/>
      <c r="C531" s="26"/>
      <c r="D531" s="27"/>
      <c r="E531" s="7" t="s">
        <v>1658</v>
      </c>
      <c r="F531" s="8"/>
      <c r="G531" s="3"/>
      <c r="H531" s="5"/>
    </row>
    <row r="532" spans="1:8">
      <c r="A532" s="3"/>
      <c r="B532" s="3"/>
      <c r="C532" s="26"/>
      <c r="D532" s="27"/>
      <c r="E532" s="7" t="s">
        <v>1659</v>
      </c>
      <c r="F532" s="8"/>
      <c r="G532" s="3"/>
      <c r="H532" s="5"/>
    </row>
    <row r="533" spans="1:8">
      <c r="A533" s="3"/>
      <c r="B533" s="3"/>
      <c r="C533" s="26"/>
      <c r="D533" s="27"/>
      <c r="E533" s="7" t="s">
        <v>1660</v>
      </c>
      <c r="F533" s="8"/>
      <c r="G533" s="3"/>
      <c r="H533" s="5"/>
    </row>
    <row r="534" spans="1:8">
      <c r="A534" s="3"/>
      <c r="B534" s="3"/>
      <c r="C534" s="28"/>
      <c r="D534" s="29"/>
      <c r="E534" s="7" t="s">
        <v>1661</v>
      </c>
      <c r="F534" s="8"/>
      <c r="G534" s="3"/>
      <c r="H534" s="5"/>
    </row>
    <row r="535" ht="28.5" spans="1:8">
      <c r="A535" s="3">
        <v>5</v>
      </c>
      <c r="B535" s="3" t="s">
        <v>1662</v>
      </c>
      <c r="C535" s="9" t="s">
        <v>1663</v>
      </c>
      <c r="D535" s="3" t="s">
        <v>1664</v>
      </c>
      <c r="E535" s="4" t="s">
        <v>1665</v>
      </c>
      <c r="F535" s="4" t="s">
        <v>1666</v>
      </c>
      <c r="G535" s="3">
        <v>1</v>
      </c>
      <c r="H535" s="5">
        <v>5</v>
      </c>
    </row>
    <row r="536" ht="74.25" spans="1:8">
      <c r="A536" s="3"/>
      <c r="B536" s="3"/>
      <c r="C536" s="11"/>
      <c r="D536" s="3"/>
      <c r="E536" s="4" t="s">
        <v>1641</v>
      </c>
      <c r="F536" s="4" t="s">
        <v>1667</v>
      </c>
      <c r="G536" s="3"/>
      <c r="H536" s="5"/>
    </row>
    <row r="537" spans="1:8">
      <c r="A537" s="3"/>
      <c r="B537" s="3"/>
      <c r="C537" s="11"/>
      <c r="D537" s="3"/>
      <c r="E537" s="4" t="s">
        <v>1668</v>
      </c>
      <c r="F537" s="4" t="s">
        <v>1669</v>
      </c>
      <c r="G537" s="3"/>
      <c r="H537" s="5"/>
    </row>
    <row r="538" spans="1:8">
      <c r="A538" s="3"/>
      <c r="B538" s="3"/>
      <c r="C538" s="11"/>
      <c r="D538" s="3"/>
      <c r="E538" s="4" t="s">
        <v>1670</v>
      </c>
      <c r="F538" s="4" t="s">
        <v>1671</v>
      </c>
      <c r="G538" s="3"/>
      <c r="H538" s="5"/>
    </row>
    <row r="539" ht="15.75" spans="1:8">
      <c r="A539" s="3"/>
      <c r="B539" s="3"/>
      <c r="C539" s="3" t="s">
        <v>1672</v>
      </c>
      <c r="D539" s="30" t="s">
        <v>1673</v>
      </c>
      <c r="E539" s="31"/>
      <c r="F539" s="32"/>
      <c r="G539" s="3">
        <v>1</v>
      </c>
      <c r="H539" s="5">
        <v>1</v>
      </c>
    </row>
    <row r="540" ht="78.75" spans="1:8">
      <c r="A540" s="3"/>
      <c r="B540" s="3"/>
      <c r="C540" s="3"/>
      <c r="D540" s="9" t="s">
        <v>1674</v>
      </c>
      <c r="E540" s="4" t="s">
        <v>1641</v>
      </c>
      <c r="F540" s="4" t="s">
        <v>1675</v>
      </c>
      <c r="G540" s="9">
        <v>1</v>
      </c>
      <c r="H540" s="10">
        <v>6.8</v>
      </c>
    </row>
    <row r="541" ht="85.5" spans="1:8">
      <c r="A541" s="3"/>
      <c r="B541" s="3"/>
      <c r="C541" s="3"/>
      <c r="D541" s="11"/>
      <c r="E541" s="4" t="s">
        <v>1676</v>
      </c>
      <c r="F541" s="4" t="s">
        <v>1677</v>
      </c>
      <c r="G541" s="11"/>
      <c r="H541" s="12"/>
    </row>
    <row r="542" spans="1:8">
      <c r="A542" s="3"/>
      <c r="B542" s="3"/>
      <c r="C542" s="3"/>
      <c r="D542" s="11"/>
      <c r="E542" s="4" t="s">
        <v>1678</v>
      </c>
      <c r="F542" s="4" t="s">
        <v>1679</v>
      </c>
      <c r="G542" s="11"/>
      <c r="H542" s="12"/>
    </row>
    <row r="543" spans="1:8">
      <c r="A543" s="3"/>
      <c r="B543" s="3"/>
      <c r="C543" s="3"/>
      <c r="D543" s="11"/>
      <c r="E543" s="4" t="s">
        <v>1680</v>
      </c>
      <c r="F543" s="4" t="s">
        <v>1681</v>
      </c>
      <c r="G543" s="11"/>
      <c r="H543" s="12"/>
    </row>
    <row r="544" ht="42.75" spans="1:8">
      <c r="A544" s="3"/>
      <c r="B544" s="3"/>
      <c r="C544" s="3"/>
      <c r="D544" s="11"/>
      <c r="E544" s="4" t="s">
        <v>1682</v>
      </c>
      <c r="F544" s="4" t="s">
        <v>1683</v>
      </c>
      <c r="G544" s="11"/>
      <c r="H544" s="12"/>
    </row>
    <row r="545" spans="1:8">
      <c r="A545" s="3"/>
      <c r="B545" s="3"/>
      <c r="C545" s="3"/>
      <c r="D545" s="14"/>
      <c r="E545" s="4" t="s">
        <v>1684</v>
      </c>
      <c r="F545" s="4" t="s">
        <v>1685</v>
      </c>
      <c r="G545" s="14"/>
      <c r="H545" s="15"/>
    </row>
    <row r="546" ht="114" spans="1:8">
      <c r="A546" s="3"/>
      <c r="B546" s="3"/>
      <c r="C546" s="3"/>
      <c r="D546" s="9" t="s">
        <v>1686</v>
      </c>
      <c r="E546" s="4" t="s">
        <v>1687</v>
      </c>
      <c r="F546" s="6" t="s">
        <v>1688</v>
      </c>
      <c r="G546" s="9">
        <v>1</v>
      </c>
      <c r="H546" s="10">
        <v>18</v>
      </c>
    </row>
    <row r="547" ht="186.75" spans="1:8">
      <c r="A547" s="3"/>
      <c r="B547" s="3"/>
      <c r="C547" s="3"/>
      <c r="D547" s="11"/>
      <c r="E547" s="4" t="s">
        <v>1641</v>
      </c>
      <c r="F547" s="6" t="s">
        <v>1689</v>
      </c>
      <c r="G547" s="11"/>
      <c r="H547" s="12"/>
    </row>
    <row r="548" spans="1:8">
      <c r="A548" s="3"/>
      <c r="B548" s="3"/>
      <c r="C548" s="3"/>
      <c r="D548" s="11"/>
      <c r="E548" s="4" t="s">
        <v>1690</v>
      </c>
      <c r="F548" s="6" t="s">
        <v>1691</v>
      </c>
      <c r="G548" s="11"/>
      <c r="H548" s="12"/>
    </row>
    <row r="549" ht="142.5" spans="1:8">
      <c r="A549" s="3"/>
      <c r="B549" s="3"/>
      <c r="C549" s="3"/>
      <c r="D549" s="11"/>
      <c r="E549" s="4" t="s">
        <v>1692</v>
      </c>
      <c r="F549" s="6" t="s">
        <v>1693</v>
      </c>
      <c r="G549" s="11"/>
      <c r="H549" s="12"/>
    </row>
    <row r="550" ht="28.5" spans="1:8">
      <c r="A550" s="3"/>
      <c r="B550" s="3"/>
      <c r="C550" s="3"/>
      <c r="D550" s="11"/>
      <c r="E550" s="4" t="s">
        <v>1694</v>
      </c>
      <c r="F550" s="6" t="s">
        <v>1695</v>
      </c>
      <c r="G550" s="11"/>
      <c r="H550" s="12"/>
    </row>
    <row r="551" spans="1:8">
      <c r="A551" s="3"/>
      <c r="B551" s="3"/>
      <c r="C551" s="3"/>
      <c r="D551" s="11"/>
      <c r="E551" s="4" t="s">
        <v>1684</v>
      </c>
      <c r="F551" s="6" t="s">
        <v>1685</v>
      </c>
      <c r="G551" s="11"/>
      <c r="H551" s="12"/>
    </row>
    <row r="552" spans="1:8">
      <c r="A552" s="3"/>
      <c r="B552" s="3"/>
      <c r="C552" s="3"/>
      <c r="D552" s="11"/>
      <c r="E552" s="4" t="s">
        <v>1696</v>
      </c>
      <c r="F552" s="6" t="s">
        <v>942</v>
      </c>
      <c r="G552" s="14"/>
      <c r="H552" s="15"/>
    </row>
    <row r="553" spans="1:8">
      <c r="A553" s="3"/>
      <c r="B553" s="3"/>
      <c r="C553" s="3"/>
      <c r="D553" s="3" t="s">
        <v>1697</v>
      </c>
      <c r="E553" s="4" t="s">
        <v>1698</v>
      </c>
      <c r="F553" s="17" t="s">
        <v>1699</v>
      </c>
      <c r="G553" s="9">
        <v>1</v>
      </c>
      <c r="H553" s="10">
        <v>20</v>
      </c>
    </row>
    <row r="554" spans="1:8">
      <c r="A554" s="3"/>
      <c r="B554" s="3"/>
      <c r="C554" s="3"/>
      <c r="D554" s="3"/>
      <c r="E554" s="4" t="s">
        <v>1700</v>
      </c>
      <c r="F554" s="18"/>
      <c r="G554" s="11"/>
      <c r="H554" s="12"/>
    </row>
    <row r="555" spans="1:8">
      <c r="A555" s="3"/>
      <c r="B555" s="3"/>
      <c r="C555" s="3"/>
      <c r="D555" s="3"/>
      <c r="E555" s="4" t="s">
        <v>1701</v>
      </c>
      <c r="F555" s="18"/>
      <c r="G555" s="11"/>
      <c r="H555" s="12"/>
    </row>
    <row r="556" spans="1:8">
      <c r="A556" s="3"/>
      <c r="B556" s="3"/>
      <c r="C556" s="3"/>
      <c r="D556" s="3"/>
      <c r="E556" s="4" t="s">
        <v>1702</v>
      </c>
      <c r="F556" s="18"/>
      <c r="G556" s="11"/>
      <c r="H556" s="12"/>
    </row>
    <row r="557" spans="1:8">
      <c r="A557" s="3"/>
      <c r="B557" s="3"/>
      <c r="C557" s="3"/>
      <c r="D557" s="3"/>
      <c r="E557" s="4" t="s">
        <v>1703</v>
      </c>
      <c r="F557" s="18"/>
      <c r="G557" s="11"/>
      <c r="H557" s="12"/>
    </row>
    <row r="558" spans="1:8">
      <c r="A558" s="3"/>
      <c r="B558" s="3"/>
      <c r="C558" s="3"/>
      <c r="D558" s="3"/>
      <c r="E558" s="4" t="s">
        <v>1704</v>
      </c>
      <c r="F558" s="18"/>
      <c r="G558" s="11"/>
      <c r="H558" s="12"/>
    </row>
    <row r="559" spans="1:8">
      <c r="A559" s="3"/>
      <c r="B559" s="3"/>
      <c r="C559" s="3"/>
      <c r="D559" s="3"/>
      <c r="E559" s="4" t="s">
        <v>1705</v>
      </c>
      <c r="F559" s="18"/>
      <c r="G559" s="11"/>
      <c r="H559" s="12"/>
    </row>
    <row r="560" spans="1:8">
      <c r="A560" s="3"/>
      <c r="B560" s="3"/>
      <c r="C560" s="3"/>
      <c r="D560" s="3"/>
      <c r="E560" s="4" t="s">
        <v>1706</v>
      </c>
      <c r="F560" s="18"/>
      <c r="G560" s="11"/>
      <c r="H560" s="12"/>
    </row>
    <row r="561" spans="1:8">
      <c r="A561" s="3"/>
      <c r="B561" s="3"/>
      <c r="C561" s="3"/>
      <c r="D561" s="3"/>
      <c r="E561" s="4" t="s">
        <v>1707</v>
      </c>
      <c r="F561" s="18"/>
      <c r="G561" s="11"/>
      <c r="H561" s="12"/>
    </row>
    <row r="562" spans="1:8">
      <c r="A562" s="3"/>
      <c r="B562" s="3"/>
      <c r="C562" s="3"/>
      <c r="D562" s="3"/>
      <c r="E562" s="4" t="s">
        <v>1708</v>
      </c>
      <c r="F562" s="19"/>
      <c r="G562" s="14"/>
      <c r="H562" s="15"/>
    </row>
    <row r="563" ht="15.75" spans="1:8">
      <c r="A563" s="3">
        <v>6</v>
      </c>
      <c r="B563" s="3" t="s">
        <v>1709</v>
      </c>
      <c r="C563" s="9" t="s">
        <v>1710</v>
      </c>
      <c r="D563" s="30" t="s">
        <v>1711</v>
      </c>
      <c r="E563" s="31"/>
      <c r="F563" s="32"/>
      <c r="G563" s="3">
        <v>1</v>
      </c>
      <c r="H563" s="5">
        <v>22</v>
      </c>
    </row>
    <row r="564" ht="15.75" spans="1:8">
      <c r="A564" s="3"/>
      <c r="B564" s="3"/>
      <c r="C564" s="11"/>
      <c r="D564" s="30" t="s">
        <v>1712</v>
      </c>
      <c r="E564" s="31"/>
      <c r="F564" s="32"/>
      <c r="G564" s="3">
        <v>1</v>
      </c>
      <c r="H564" s="5">
        <v>45</v>
      </c>
    </row>
    <row r="565" ht="47.25" spans="1:8">
      <c r="A565" s="3"/>
      <c r="B565" s="3"/>
      <c r="C565" s="11"/>
      <c r="D565" s="9" t="s">
        <v>1713</v>
      </c>
      <c r="E565" s="3" t="s">
        <v>1714</v>
      </c>
      <c r="F565" s="3" t="s">
        <v>1715</v>
      </c>
      <c r="G565" s="9">
        <v>1</v>
      </c>
      <c r="H565" s="10">
        <v>40</v>
      </c>
    </row>
    <row r="566" ht="78.75" spans="1:8">
      <c r="A566" s="3"/>
      <c r="B566" s="3"/>
      <c r="C566" s="11"/>
      <c r="D566" s="11"/>
      <c r="E566" s="3" t="s">
        <v>1716</v>
      </c>
      <c r="F566" s="3" t="s">
        <v>1717</v>
      </c>
      <c r="G566" s="11"/>
      <c r="H566" s="12"/>
    </row>
    <row r="567" ht="141.75" spans="1:8">
      <c r="A567" s="3"/>
      <c r="B567" s="3"/>
      <c r="C567" s="11"/>
      <c r="D567" s="11"/>
      <c r="E567" s="3" t="s">
        <v>1718</v>
      </c>
      <c r="F567" s="3" t="s">
        <v>1719</v>
      </c>
      <c r="G567" s="11"/>
      <c r="H567" s="12"/>
    </row>
    <row r="568" ht="94.5" spans="1:8">
      <c r="A568" s="3"/>
      <c r="B568" s="3"/>
      <c r="C568" s="14"/>
      <c r="D568" s="14"/>
      <c r="E568" s="3" t="s">
        <v>1720</v>
      </c>
      <c r="F568" s="33" t="s">
        <v>1721</v>
      </c>
      <c r="G568" s="14"/>
      <c r="H568" s="15"/>
    </row>
    <row r="569" ht="15.75" spans="1:8">
      <c r="A569" s="3"/>
      <c r="B569" s="3"/>
      <c r="C569" s="3" t="s">
        <v>1722</v>
      </c>
      <c r="D569" s="30" t="s">
        <v>1723</v>
      </c>
      <c r="E569" s="31"/>
      <c r="F569" s="32"/>
      <c r="G569" s="3">
        <v>1</v>
      </c>
      <c r="H569" s="5">
        <v>1</v>
      </c>
    </row>
    <row r="570" ht="15.75" spans="1:8">
      <c r="A570" s="3"/>
      <c r="B570" s="3"/>
      <c r="C570" s="3"/>
      <c r="D570" s="30" t="s">
        <v>1724</v>
      </c>
      <c r="E570" s="31"/>
      <c r="F570" s="32"/>
      <c r="G570" s="3">
        <v>1</v>
      </c>
      <c r="H570" s="5">
        <v>0.6</v>
      </c>
    </row>
    <row r="571" ht="15.75" spans="1:8">
      <c r="A571" s="3"/>
      <c r="B571" s="3"/>
      <c r="C571" s="3"/>
      <c r="D571" s="30" t="s">
        <v>1725</v>
      </c>
      <c r="E571" s="31"/>
      <c r="F571" s="32"/>
      <c r="G571" s="3">
        <v>1</v>
      </c>
      <c r="H571" s="16">
        <v>3</v>
      </c>
    </row>
    <row r="572" ht="15.75" spans="1:8">
      <c r="A572" s="34" t="s">
        <v>5</v>
      </c>
      <c r="B572" s="34"/>
      <c r="C572" s="34"/>
      <c r="D572" s="34"/>
      <c r="E572" s="34"/>
      <c r="F572" s="34"/>
      <c r="G572" s="34"/>
      <c r="H572" s="35">
        <f>SUM(H2:H571)</f>
        <v>938</v>
      </c>
    </row>
  </sheetData>
  <mergeCells count="138">
    <mergeCell ref="D1:E1"/>
    <mergeCell ref="E141:F141"/>
    <mergeCell ref="E142:F142"/>
    <mergeCell ref="E143:F143"/>
    <mergeCell ref="E144:F144"/>
    <mergeCell ref="E145:F145"/>
    <mergeCell ref="E146:F146"/>
    <mergeCell ref="E147:F147"/>
    <mergeCell ref="E148:F148"/>
    <mergeCell ref="E149:F149"/>
    <mergeCell ref="E150:F150"/>
    <mergeCell ref="E151:F151"/>
    <mergeCell ref="E523:F523"/>
    <mergeCell ref="E524:F524"/>
    <mergeCell ref="E525:F525"/>
    <mergeCell ref="E526:F526"/>
    <mergeCell ref="E527:F527"/>
    <mergeCell ref="E528:F528"/>
    <mergeCell ref="E529:F529"/>
    <mergeCell ref="E530:F530"/>
    <mergeCell ref="E531:F531"/>
    <mergeCell ref="E532:F532"/>
    <mergeCell ref="E533:F533"/>
    <mergeCell ref="E534:F534"/>
    <mergeCell ref="D539:F539"/>
    <mergeCell ref="D563:F563"/>
    <mergeCell ref="D564:F564"/>
    <mergeCell ref="D569:F569"/>
    <mergeCell ref="D570:F570"/>
    <mergeCell ref="D571:F571"/>
    <mergeCell ref="A572:G572"/>
    <mergeCell ref="A2:A151"/>
    <mergeCell ref="A152:A186"/>
    <mergeCell ref="A187:A518"/>
    <mergeCell ref="A519:A534"/>
    <mergeCell ref="A535:A562"/>
    <mergeCell ref="A563:A571"/>
    <mergeCell ref="B2:B151"/>
    <mergeCell ref="B152:B186"/>
    <mergeCell ref="B187:B518"/>
    <mergeCell ref="B519:B534"/>
    <mergeCell ref="B535:B562"/>
    <mergeCell ref="B563:B571"/>
    <mergeCell ref="C2:C94"/>
    <mergeCell ref="C95:C151"/>
    <mergeCell ref="C152:C186"/>
    <mergeCell ref="C187:C354"/>
    <mergeCell ref="C355:C518"/>
    <mergeCell ref="C519:C522"/>
    <mergeCell ref="C535:C538"/>
    <mergeCell ref="C539:C562"/>
    <mergeCell ref="C563:C568"/>
    <mergeCell ref="C569:C571"/>
    <mergeCell ref="D2:D22"/>
    <mergeCell ref="D23:D44"/>
    <mergeCell ref="D45:D62"/>
    <mergeCell ref="D63:D94"/>
    <mergeCell ref="D95:D109"/>
    <mergeCell ref="D110:D119"/>
    <mergeCell ref="D120:D140"/>
    <mergeCell ref="D141:D151"/>
    <mergeCell ref="D152:D186"/>
    <mergeCell ref="D187:D216"/>
    <mergeCell ref="D217:D252"/>
    <mergeCell ref="D253:D287"/>
    <mergeCell ref="D288:D313"/>
    <mergeCell ref="D314:D334"/>
    <mergeCell ref="D335:D354"/>
    <mergeCell ref="D355:D378"/>
    <mergeCell ref="D379:D404"/>
    <mergeCell ref="D405:D433"/>
    <mergeCell ref="D434:D459"/>
    <mergeCell ref="D460:D488"/>
    <mergeCell ref="D489:D518"/>
    <mergeCell ref="D519:D522"/>
    <mergeCell ref="D535:D538"/>
    <mergeCell ref="D540:D545"/>
    <mergeCell ref="D546:D552"/>
    <mergeCell ref="D553:D562"/>
    <mergeCell ref="D565:D568"/>
    <mergeCell ref="F553:F562"/>
    <mergeCell ref="G2:G22"/>
    <mergeCell ref="G23:G44"/>
    <mergeCell ref="G45:G62"/>
    <mergeCell ref="G63:G94"/>
    <mergeCell ref="G95:G109"/>
    <mergeCell ref="G110:G119"/>
    <mergeCell ref="G120:G140"/>
    <mergeCell ref="G141:G151"/>
    <mergeCell ref="G152:G186"/>
    <mergeCell ref="G187:G216"/>
    <mergeCell ref="G217:G252"/>
    <mergeCell ref="G253:G287"/>
    <mergeCell ref="G288:G313"/>
    <mergeCell ref="G314:G334"/>
    <mergeCell ref="G335:G354"/>
    <mergeCell ref="G355:G378"/>
    <mergeCell ref="G379:G404"/>
    <mergeCell ref="G405:G433"/>
    <mergeCell ref="G434:G459"/>
    <mergeCell ref="G460:G488"/>
    <mergeCell ref="G489:G518"/>
    <mergeCell ref="G519:G522"/>
    <mergeCell ref="G523:G534"/>
    <mergeCell ref="G535:G538"/>
    <mergeCell ref="G540:G545"/>
    <mergeCell ref="G546:G552"/>
    <mergeCell ref="G553:G562"/>
    <mergeCell ref="G565:G568"/>
    <mergeCell ref="H2:H22"/>
    <mergeCell ref="H23:H44"/>
    <mergeCell ref="H45:H62"/>
    <mergeCell ref="H63:H94"/>
    <mergeCell ref="H95:H109"/>
    <mergeCell ref="H110:H119"/>
    <mergeCell ref="H120:H140"/>
    <mergeCell ref="H141:H151"/>
    <mergeCell ref="H152:H186"/>
    <mergeCell ref="H187:H216"/>
    <mergeCell ref="H217:H252"/>
    <mergeCell ref="H253:H287"/>
    <mergeCell ref="H288:H313"/>
    <mergeCell ref="H314:H334"/>
    <mergeCell ref="H335:H354"/>
    <mergeCell ref="H355:H378"/>
    <mergeCell ref="H379:H404"/>
    <mergeCell ref="H405:H433"/>
    <mergeCell ref="H434:H459"/>
    <mergeCell ref="H460:H488"/>
    <mergeCell ref="H489:H518"/>
    <mergeCell ref="H519:H522"/>
    <mergeCell ref="H523:H534"/>
    <mergeCell ref="H535:H538"/>
    <mergeCell ref="H540:H545"/>
    <mergeCell ref="H546:H552"/>
    <mergeCell ref="H553:H562"/>
    <mergeCell ref="H565:H568"/>
    <mergeCell ref="C523:D534"/>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21</vt:i4>
      </vt:variant>
    </vt:vector>
  </HeadingPairs>
  <TitlesOfParts>
    <vt:vector size="21" baseType="lpstr">
      <vt:lpstr>总表</vt:lpstr>
      <vt:lpstr>软件开发费用</vt:lpstr>
      <vt:lpstr>有毒有害气体检测预警</vt:lpstr>
      <vt:lpstr>资金来源运用表</vt:lpstr>
      <vt:lpstr>项目运行维护费用估算表</vt:lpstr>
      <vt:lpstr>Sheet3</vt:lpstr>
      <vt:lpstr>融合通信</vt:lpstr>
      <vt:lpstr>视频监控及智能分析平台</vt:lpstr>
      <vt:lpstr>视频及无人巡检 应急设备-高空瞭望</vt:lpstr>
      <vt:lpstr>视频及无人巡检 应急设备-无人机巡检</vt:lpstr>
      <vt:lpstr>平台信息系统安全2</vt:lpstr>
      <vt:lpstr>易燃易爆有毒有害气体泄漏探测</vt:lpstr>
      <vt:lpstr>区域安全风险隔离管控-封闭化管理</vt:lpstr>
      <vt:lpstr>区域安全风险隔离管控-违停、测速</vt:lpstr>
      <vt:lpstr>基础硬件设施-标准化机房</vt:lpstr>
      <vt:lpstr>基础硬件设施-操作终端</vt:lpstr>
      <vt:lpstr>数据接入</vt:lpstr>
      <vt:lpstr>网络及存储设备</vt:lpstr>
      <vt:lpstr>公共管廊安全风险监测预警-硬件</vt:lpstr>
      <vt:lpstr>GIS</vt:lpstr>
      <vt:lpstr>实训基地</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张娟娟</dc:creator>
  <cp:lastModifiedBy>Administrator</cp:lastModifiedBy>
  <dcterms:created xsi:type="dcterms:W3CDTF">2015-06-05T18:19:00Z</dcterms:created>
  <dcterms:modified xsi:type="dcterms:W3CDTF">2024-01-15T03:02:38Z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0FF2CAC73D3D47FBBC935C4D78391967_12</vt:lpwstr>
  </property>
  <property fmtid="{D5CDD505-2E9C-101B-9397-08002B2CF9AE}" pid="3" name="KSOProductBuildVer">
    <vt:lpwstr>2052-12.1.0.16120</vt:lpwstr>
  </property>
</Properties>
</file>