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工程总造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<sst xmlns="http://schemas.openxmlformats.org/spreadsheetml/2006/main" count="60" uniqueCount="47">
  <si>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工 程 概 算 审 定 表</t>
  </si>
  <si>
    <t>工程名称：平罗县红崖子乡利垦牛场排水设施2026年以工代赈项目</t>
  </si>
  <si>
    <t>序
号</t>
  </si>
  <si>
    <t>项目名称</t>
  </si>
  <si>
    <t>概算价值（万元）</t>
  </si>
  <si>
    <t>技术经济指标（元）</t>
  </si>
  <si>
    <t>占投
资额（%）</t>
  </si>
  <si>
    <t>其中：劳务报酬金额（万元）</t>
  </si>
  <si>
    <t>劳务报酬占以工代赈资金比例（%）</t>
  </si>
  <si>
    <t>备注</t>
  </si>
  <si>
    <t>建筑工程</t>
  </si>
  <si>
    <t>安装工程</t>
  </si>
  <si>
    <t>其他费用</t>
  </si>
  <si>
    <t>合计</t>
  </si>
  <si>
    <t>单位</t>
  </si>
  <si>
    <t>数量</t>
  </si>
  <si>
    <t>单位价值</t>
  </si>
  <si>
    <t>一</t>
  </si>
  <si>
    <t>工程费用</t>
  </si>
  <si>
    <t>申请以工代赈资金533万元</t>
  </si>
  <si>
    <t>9.9万m³雨水收集池</t>
  </si>
  <si>
    <t>m³</t>
  </si>
  <si>
    <t>6m深，有效深度为5m</t>
  </si>
  <si>
    <t>雨水收集池配套室外电气</t>
  </si>
  <si>
    <t>m</t>
  </si>
  <si>
    <t>新建排水明沟</t>
  </si>
  <si>
    <t>新建过水路面</t>
  </si>
  <si>
    <t>㎡</t>
  </si>
  <si>
    <t>拆除原有排水明沟</t>
  </si>
  <si>
    <t>按0.8m宽；1.0m深计入</t>
  </si>
  <si>
    <t>混凝土道路破除与恢复</t>
  </si>
  <si>
    <t>土质边坡修护</t>
  </si>
  <si>
    <t>PE300排水管道</t>
  </si>
  <si>
    <t>排水管道配套供电工程</t>
  </si>
  <si>
    <t>项</t>
  </si>
  <si>
    <t>公益性岗位工资</t>
  </si>
  <si>
    <t>二</t>
  </si>
  <si>
    <t>地质勘察及设计费</t>
  </si>
  <si>
    <t>万元</t>
  </si>
  <si>
    <t>工程监理费</t>
  </si>
  <si>
    <t>编制清单及控制价费</t>
  </si>
  <si>
    <t>工程建设质量检测试验费</t>
  </si>
  <si>
    <t>竣工结算</t>
  </si>
  <si>
    <t>财务决算</t>
  </si>
  <si>
    <t>草原评价报告</t>
  </si>
  <si>
    <t>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</si>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</sst>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.00_);[Red]\(0.00\)"/>
    <numFmt numFmtId="179" formatCode="0_ "/>
    <numFmt numFmtId="180" formatCode="0.0000_ "/>
    <numFmt numFmtId="181" formatCode="0.0_ "/>
    <numFmt numFmtId="182" formatCode="0.000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8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0"/>
      <scheme val="minor"/>
    </font>
    <font>
      <b/>
      <sz val="10"/>
      <name val="宋体"/>
      <charset val="0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65">
    <xf numFmtId="0" fontId="0" fillId="0" borderId="0" xfId="0">
      <alignment vertical="center"/>
    </xf>
    <xf numFmtId="0" fontId="0" fillId="0" borderId="0" xfId="0" applyFo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2" fontId="8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right" vertical="center"/>
    </xf>
    <xf numFmtId="179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80" fontId="0" fillId="0" borderId="0" xfId="0" applyNumberFormat="1">
      <alignment vertical="center"/>
    </xf>
    <xf numFmtId="176" fontId="4" fillId="0" borderId="5" xfId="0" applyNumberFormat="1" applyFont="1" applyFill="1" applyBorder="1" applyAlignment="1">
      <alignment horizontal="center" vertical="center"/>
    </xf>
    <xf numFmtId="181" fontId="4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81" fontId="6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82" fontId="0" fillId="0" borderId="0" xfId="0" applyNumberForma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176" fontId="6" fillId="0" borderId="5" xfId="3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vertical="center"/>
    </xf>
    <xf numFmtId="179" fontId="9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10" fontId="7" fillId="0" borderId="5" xfId="0" applyNumberFormat="1" applyFont="1" applyFill="1" applyBorder="1" applyAlignment="1">
      <alignment horizontal="center" vertical="center"/>
    </xf>
    <xf numFmtId="179" fontId="7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0" fontId="0" fillId="0" borderId="0" xfId="3" applyNumberFormat="1" applyAlignment="1">
      <alignment horizontal="center" vertical="center"/>
    </xf>
    <xf numFmtId="10" fontId="0" fillId="0" borderId="0" xfId="3" applyNumberFormat="1" applyFont="1">
      <alignment vertical="center"/>
    </xf>
    <xf numFmtId="17" fontId="0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topLeftCell="A5" workbookViewId="0">
      <selection activeCell="A3" sqref="A3:M3"/>
    </sheetView>
  </sheetViews>
  <sheetFormatPr defaultColWidth="9" defaultRowHeight="14.25"/>
  <cols>
    <col min="1" max="1" width="5.63333333333333" style="3" customWidth="1"/>
    <col min="2" max="2" width="21.8833333333333" customWidth="1"/>
    <col min="3" max="10" width="9.63333333333333" customWidth="1"/>
    <col min="11" max="12" width="9.63333333333333" style="5" customWidth="1"/>
    <col min="13" max="13" width="13.6333333333333" customWidth="1"/>
    <col min="14" max="14" width="23.75" customWidth="1"/>
    <col min="15" max="15" width="26.8833333333333" style="5" customWidth="1"/>
    <col min="16" max="16" width="12.6333333333333" style="5"/>
    <col min="17" max="17" width="16.25" style="5" customWidth="1"/>
  </cols>
  <sheetData>
    <row r="1" ht="30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51"/>
      <c r="N1" s="1"/>
      <c r="O1" s="52"/>
    </row>
    <row r="2" ht="7" customHeight="1" spans="1:1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3"/>
      <c r="N2" s="1"/>
      <c r="O2" s="52"/>
    </row>
    <row r="3" ht="31" customHeight="1" spans="1:1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52"/>
    </row>
    <row r="4" ht="41" customHeight="1" spans="1:16">
      <c r="A4" s="11" t="s">
        <v>2</v>
      </c>
      <c r="B4" s="11" t="s">
        <v>3</v>
      </c>
      <c r="C4" s="12" t="s">
        <v>4</v>
      </c>
      <c r="D4" s="12"/>
      <c r="E4" s="12"/>
      <c r="F4" s="12"/>
      <c r="G4" s="12" t="s">
        <v>5</v>
      </c>
      <c r="H4" s="27"/>
      <c r="I4" s="12"/>
      <c r="J4" s="11" t="s">
        <v>6</v>
      </c>
      <c r="K4" s="35" t="s">
        <v>7</v>
      </c>
      <c r="L4" s="35" t="s">
        <v>8</v>
      </c>
      <c r="M4" s="54" t="s">
        <v>9</v>
      </c>
      <c r="N4" s="1"/>
      <c r="O4" s="52"/>
      <c r="P4" s="55"/>
    </row>
    <row r="5" ht="41" customHeight="1" spans="1:15">
      <c r="A5" s="11"/>
      <c r="B5" s="11"/>
      <c r="C5" s="11" t="s">
        <v>10</v>
      </c>
      <c r="D5" s="11" t="s">
        <v>11</v>
      </c>
      <c r="E5" s="11" t="s">
        <v>12</v>
      </c>
      <c r="F5" s="12" t="s">
        <v>13</v>
      </c>
      <c r="G5" s="12" t="s">
        <v>14</v>
      </c>
      <c r="H5" s="27" t="s">
        <v>15</v>
      </c>
      <c r="I5" s="11" t="s">
        <v>16</v>
      </c>
      <c r="J5" s="12"/>
      <c r="K5" s="35"/>
      <c r="L5" s="35"/>
      <c r="M5" s="54"/>
      <c r="N5" s="1"/>
      <c r="O5" s="52"/>
    </row>
    <row r="6" ht="41" customHeight="1" spans="1:17">
      <c r="A6" s="12" t="s">
        <v>17</v>
      </c>
      <c r="B6" s="12" t="s">
        <v>18</v>
      </c>
      <c r="C6" s="13">
        <f>C7+C8+C9+C10+C11+C12+C13+C14+C15+0.01</f>
        <v>485.93</v>
      </c>
      <c r="D6" s="13">
        <f>D7+D8+D9+D10+D11+D12+D13+D14+D15</f>
        <v>47.26</v>
      </c>
      <c r="E6" s="12"/>
      <c r="F6" s="13">
        <f>C6+D6</f>
        <v>533.19</v>
      </c>
      <c r="G6" s="12"/>
      <c r="H6" s="28"/>
      <c r="I6" s="27"/>
      <c r="J6" s="36">
        <f>F6/F25%</f>
        <v>93.30490291987</v>
      </c>
      <c r="K6" s="37">
        <v>232.08</v>
      </c>
      <c r="L6" s="37">
        <f t="shared" ref="L6:L15" si="0">K6/533*100</f>
        <v>43.5422138836773</v>
      </c>
      <c r="M6" s="56" t="s">
        <v>19</v>
      </c>
      <c r="N6" s="1"/>
      <c r="O6" s="57"/>
      <c r="P6" s="58"/>
      <c r="Q6" s="58"/>
    </row>
    <row r="7" ht="41" customHeight="1" spans="1:15">
      <c r="A7" s="14">
        <v>1.1</v>
      </c>
      <c r="B7" s="14" t="s">
        <v>20</v>
      </c>
      <c r="C7" s="15">
        <v>276.87</v>
      </c>
      <c r="D7" s="14"/>
      <c r="E7" s="14"/>
      <c r="F7" s="15">
        <f t="shared" ref="F7:F15" si="1">C7+D7+E7</f>
        <v>276.87</v>
      </c>
      <c r="G7" s="14" t="s">
        <v>21</v>
      </c>
      <c r="H7" s="23">
        <v>99444.96</v>
      </c>
      <c r="I7" s="23">
        <f>F7/H7*10000</f>
        <v>27.8415316371991</v>
      </c>
      <c r="J7" s="38" t="s">
        <v>22</v>
      </c>
      <c r="K7" s="39">
        <v>133.17</v>
      </c>
      <c r="L7" s="23">
        <f t="shared" si="0"/>
        <v>24.984990619137</v>
      </c>
      <c r="M7" s="23"/>
      <c r="N7" s="59"/>
      <c r="O7" s="57"/>
    </row>
    <row r="8" ht="41" customHeight="1" spans="1:17">
      <c r="A8" s="14">
        <v>1.2</v>
      </c>
      <c r="B8" s="14" t="s">
        <v>23</v>
      </c>
      <c r="C8" s="15"/>
      <c r="D8" s="15">
        <v>42.1</v>
      </c>
      <c r="E8" s="14"/>
      <c r="F8" s="15">
        <f t="shared" si="1"/>
        <v>42.1</v>
      </c>
      <c r="G8" s="14" t="s">
        <v>24</v>
      </c>
      <c r="H8" s="23">
        <v>600</v>
      </c>
      <c r="I8" s="23">
        <f>F8/H8*10000</f>
        <v>701.666666666667</v>
      </c>
      <c r="J8" s="38"/>
      <c r="K8" s="39">
        <v>10.5</v>
      </c>
      <c r="L8" s="40">
        <f t="shared" si="0"/>
        <v>1.96998123827392</v>
      </c>
      <c r="M8" s="23"/>
      <c r="N8" s="59"/>
      <c r="O8" s="57"/>
      <c r="P8" s="58"/>
      <c r="Q8" s="58"/>
    </row>
    <row r="9" ht="41" customHeight="1" spans="1:16">
      <c r="A9" s="14">
        <v>1.3</v>
      </c>
      <c r="B9" s="14" t="s">
        <v>25</v>
      </c>
      <c r="C9" s="15">
        <v>100.51</v>
      </c>
      <c r="D9" s="14"/>
      <c r="E9" s="14"/>
      <c r="F9" s="15">
        <f t="shared" si="1"/>
        <v>100.51</v>
      </c>
      <c r="G9" s="14" t="s">
        <v>24</v>
      </c>
      <c r="H9" s="23">
        <v>1831</v>
      </c>
      <c r="I9" s="23">
        <f t="shared" ref="I9:I15" si="2">F9/H9*10000</f>
        <v>548.935008192245</v>
      </c>
      <c r="J9" s="14"/>
      <c r="K9" s="39">
        <v>35.67</v>
      </c>
      <c r="L9" s="40">
        <f t="shared" si="0"/>
        <v>6.69230769230769</v>
      </c>
      <c r="M9" s="23"/>
      <c r="N9" s="59"/>
      <c r="O9" s="57"/>
      <c r="P9" s="55"/>
    </row>
    <row r="10" ht="41" customHeight="1" spans="1:15">
      <c r="A10" s="16">
        <v>1.4</v>
      </c>
      <c r="B10" s="14" t="s">
        <v>26</v>
      </c>
      <c r="C10" s="15">
        <v>83.92</v>
      </c>
      <c r="D10" s="17"/>
      <c r="E10" s="14"/>
      <c r="F10" s="15">
        <f t="shared" si="1"/>
        <v>83.92</v>
      </c>
      <c r="G10" s="14" t="s">
        <v>27</v>
      </c>
      <c r="H10" s="23">
        <f>30*60*2</f>
        <v>3600</v>
      </c>
      <c r="I10" s="23">
        <f t="shared" si="2"/>
        <v>233.111111111111</v>
      </c>
      <c r="J10" s="14"/>
      <c r="K10" s="39">
        <v>28.8</v>
      </c>
      <c r="L10" s="40">
        <f t="shared" si="0"/>
        <v>5.40337711069418</v>
      </c>
      <c r="M10" s="23"/>
      <c r="N10" s="59"/>
      <c r="O10" s="52"/>
    </row>
    <row r="11" ht="41" customHeight="1" spans="1:15">
      <c r="A11" s="16">
        <v>1.5</v>
      </c>
      <c r="B11" s="14" t="s">
        <v>28</v>
      </c>
      <c r="C11" s="15">
        <v>3.97</v>
      </c>
      <c r="D11" s="17"/>
      <c r="E11" s="14"/>
      <c r="F11" s="29">
        <f t="shared" si="1"/>
        <v>3.97</v>
      </c>
      <c r="G11" s="14" t="s">
        <v>24</v>
      </c>
      <c r="H11" s="23">
        <f>172+180</f>
        <v>352</v>
      </c>
      <c r="I11" s="23">
        <f t="shared" si="2"/>
        <v>112.784090909091</v>
      </c>
      <c r="J11" s="41" t="s">
        <v>29</v>
      </c>
      <c r="K11" s="39">
        <v>1.41</v>
      </c>
      <c r="L11" s="40">
        <f t="shared" si="0"/>
        <v>0.264540337711069</v>
      </c>
      <c r="M11" s="23"/>
      <c r="N11" s="59"/>
      <c r="O11" s="57"/>
    </row>
    <row r="12" ht="41" customHeight="1" spans="1:15">
      <c r="A12" s="16">
        <v>1.6</v>
      </c>
      <c r="B12" s="14" t="s">
        <v>30</v>
      </c>
      <c r="C12" s="15">
        <v>4.72</v>
      </c>
      <c r="D12" s="17"/>
      <c r="E12" s="14"/>
      <c r="F12" s="29">
        <f t="shared" si="1"/>
        <v>4.72</v>
      </c>
      <c r="G12" s="14" t="s">
        <v>27</v>
      </c>
      <c r="H12" s="23">
        <f>52+120</f>
        <v>172</v>
      </c>
      <c r="I12" s="23">
        <f t="shared" si="2"/>
        <v>274.418604651163</v>
      </c>
      <c r="J12" s="14"/>
      <c r="K12" s="39">
        <v>1.98</v>
      </c>
      <c r="L12" s="40">
        <f t="shared" si="0"/>
        <v>0.371482176360225</v>
      </c>
      <c r="M12" s="23"/>
      <c r="N12" s="59"/>
      <c r="O12" s="57"/>
    </row>
    <row r="13" s="1" customFormat="1" ht="41" customHeight="1" spans="1:17">
      <c r="A13" s="16">
        <v>1.7</v>
      </c>
      <c r="B13" s="14" t="s">
        <v>31</v>
      </c>
      <c r="C13" s="15">
        <v>1.82</v>
      </c>
      <c r="D13" s="18"/>
      <c r="E13" s="14"/>
      <c r="F13" s="29">
        <f t="shared" si="1"/>
        <v>1.82</v>
      </c>
      <c r="G13" s="14" t="s">
        <v>21</v>
      </c>
      <c r="H13" s="23">
        <v>600</v>
      </c>
      <c r="I13" s="23">
        <f t="shared" si="2"/>
        <v>30.3333333333333</v>
      </c>
      <c r="J13" s="14"/>
      <c r="K13" s="39">
        <v>0.6</v>
      </c>
      <c r="L13" s="40">
        <f t="shared" si="0"/>
        <v>0.112570356472795</v>
      </c>
      <c r="M13" s="17"/>
      <c r="N13" s="59"/>
      <c r="O13" s="52"/>
      <c r="P13" s="52"/>
      <c r="Q13" s="52"/>
    </row>
    <row r="14" s="1" customFormat="1" ht="41" customHeight="1" spans="1:17">
      <c r="A14" s="16">
        <v>1.8</v>
      </c>
      <c r="B14" s="14" t="s">
        <v>32</v>
      </c>
      <c r="C14" s="18">
        <v>14.11</v>
      </c>
      <c r="D14" s="19"/>
      <c r="E14" s="14"/>
      <c r="F14" s="29">
        <f t="shared" si="1"/>
        <v>14.11</v>
      </c>
      <c r="G14" s="14" t="s">
        <v>24</v>
      </c>
      <c r="H14" s="23">
        <v>600</v>
      </c>
      <c r="I14" s="23">
        <f t="shared" si="2"/>
        <v>235.166666666667</v>
      </c>
      <c r="J14" s="14"/>
      <c r="K14" s="39">
        <v>5.7</v>
      </c>
      <c r="L14" s="40">
        <f t="shared" si="0"/>
        <v>1.06941838649156</v>
      </c>
      <c r="M14" s="17"/>
      <c r="N14" s="59"/>
      <c r="O14" s="52"/>
      <c r="P14" s="52"/>
      <c r="Q14" s="52"/>
    </row>
    <row r="15" s="1" customFormat="1" ht="41" customHeight="1" spans="1:17">
      <c r="A15" s="16">
        <v>1.9</v>
      </c>
      <c r="B15" s="14" t="s">
        <v>33</v>
      </c>
      <c r="C15" s="15"/>
      <c r="D15" s="18">
        <v>5.16</v>
      </c>
      <c r="E15" s="14"/>
      <c r="F15" s="29">
        <f t="shared" si="1"/>
        <v>5.16</v>
      </c>
      <c r="G15" s="14" t="s">
        <v>34</v>
      </c>
      <c r="H15" s="23">
        <v>1</v>
      </c>
      <c r="I15" s="23">
        <f t="shared" si="2"/>
        <v>51600</v>
      </c>
      <c r="J15" s="14"/>
      <c r="K15" s="39">
        <v>0.88</v>
      </c>
      <c r="L15" s="40">
        <f t="shared" si="0"/>
        <v>0.165103189493433</v>
      </c>
      <c r="M15" s="17"/>
      <c r="N15" s="59"/>
      <c r="O15" s="52"/>
      <c r="P15" s="60"/>
      <c r="Q15" s="52"/>
    </row>
    <row r="16" s="1" customFormat="1" ht="41" customHeight="1" spans="1:17">
      <c r="A16" s="20">
        <v>1.1</v>
      </c>
      <c r="B16" s="14" t="s">
        <v>35</v>
      </c>
      <c r="C16" s="15"/>
      <c r="D16" s="18"/>
      <c r="E16" s="14"/>
      <c r="F16" s="29"/>
      <c r="G16" s="14"/>
      <c r="H16" s="30"/>
      <c r="I16" s="23"/>
      <c r="J16" s="14"/>
      <c r="K16" s="39">
        <v>13.38</v>
      </c>
      <c r="L16" s="23"/>
      <c r="M16" s="17"/>
      <c r="O16" s="52"/>
      <c r="P16" s="60"/>
      <c r="Q16" s="52"/>
    </row>
    <row r="17" ht="41" customHeight="1" spans="1:15">
      <c r="A17" s="12" t="s">
        <v>36</v>
      </c>
      <c r="B17" s="12" t="s">
        <v>12</v>
      </c>
      <c r="C17" s="21"/>
      <c r="D17" s="21"/>
      <c r="E17" s="24">
        <f>SUM(E18:E24)</f>
        <v>38.25907</v>
      </c>
      <c r="F17" s="31">
        <f t="shared" ref="F17:F24" si="3">E17</f>
        <v>38.25907</v>
      </c>
      <c r="G17" s="32"/>
      <c r="H17" s="24"/>
      <c r="I17" s="42"/>
      <c r="J17" s="43">
        <f>F17/F25*100</f>
        <v>6.69509708012999</v>
      </c>
      <c r="K17" s="44"/>
      <c r="L17" s="44"/>
      <c r="M17" s="17"/>
      <c r="N17" s="1"/>
      <c r="O17" s="52"/>
    </row>
    <row r="18" s="2" customFormat="1" ht="41" customHeight="1" spans="1:16">
      <c r="A18" s="22">
        <v>1</v>
      </c>
      <c r="B18" s="23" t="s">
        <v>37</v>
      </c>
      <c r="C18" s="23"/>
      <c r="D18" s="23"/>
      <c r="E18" s="15">
        <f t="shared" ref="E18:E23" si="4">H18*I18</f>
        <v>12.26337</v>
      </c>
      <c r="F18" s="15">
        <f t="shared" si="3"/>
        <v>12.26337</v>
      </c>
      <c r="G18" s="15" t="s">
        <v>38</v>
      </c>
      <c r="H18" s="15">
        <f>F6</f>
        <v>533.19</v>
      </c>
      <c r="I18" s="45">
        <v>0.023</v>
      </c>
      <c r="J18" s="23"/>
      <c r="K18" s="23"/>
      <c r="L18" s="44"/>
      <c r="M18" s="17"/>
      <c r="N18" s="1"/>
      <c r="O18" s="52"/>
      <c r="P18" s="61"/>
    </row>
    <row r="19" s="3" customFormat="1" ht="41" customHeight="1" spans="1:17">
      <c r="A19" s="22">
        <v>2</v>
      </c>
      <c r="B19" s="23" t="s">
        <v>39</v>
      </c>
      <c r="C19" s="15"/>
      <c r="D19" s="15"/>
      <c r="E19" s="15">
        <f t="shared" si="4"/>
        <v>6.39828</v>
      </c>
      <c r="F19" s="15">
        <f t="shared" si="3"/>
        <v>6.39828</v>
      </c>
      <c r="G19" s="15" t="s">
        <v>38</v>
      </c>
      <c r="H19" s="15">
        <f>F6</f>
        <v>533.19</v>
      </c>
      <c r="I19" s="45">
        <v>0.012</v>
      </c>
      <c r="J19" s="46"/>
      <c r="K19" s="47"/>
      <c r="L19" s="47"/>
      <c r="M19" s="62"/>
      <c r="O19" s="63"/>
      <c r="P19" s="63"/>
      <c r="Q19" s="63"/>
    </row>
    <row r="20" s="3" customFormat="1" ht="41" customHeight="1" spans="1:17">
      <c r="A20" s="22">
        <v>3</v>
      </c>
      <c r="B20" s="23" t="s">
        <v>40</v>
      </c>
      <c r="C20" s="15"/>
      <c r="D20" s="15"/>
      <c r="E20" s="15">
        <f t="shared" si="4"/>
        <v>3.73233</v>
      </c>
      <c r="F20" s="15">
        <f t="shared" si="3"/>
        <v>3.73233</v>
      </c>
      <c r="G20" s="15" t="s">
        <v>38</v>
      </c>
      <c r="H20" s="15">
        <f>F6</f>
        <v>533.19</v>
      </c>
      <c r="I20" s="45">
        <v>0.007</v>
      </c>
      <c r="J20" s="48"/>
      <c r="K20" s="47"/>
      <c r="L20" s="47"/>
      <c r="M20" s="62"/>
      <c r="O20" s="63"/>
      <c r="P20" s="63"/>
      <c r="Q20" s="63"/>
    </row>
    <row r="21" s="3" customFormat="1" ht="41" customHeight="1" spans="1:17">
      <c r="A21" s="22">
        <v>4</v>
      </c>
      <c r="B21" s="23" t="s">
        <v>41</v>
      </c>
      <c r="C21" s="15"/>
      <c r="D21" s="15"/>
      <c r="E21" s="15">
        <f t="shared" si="4"/>
        <v>2.66595</v>
      </c>
      <c r="F21" s="15">
        <f t="shared" si="3"/>
        <v>2.66595</v>
      </c>
      <c r="G21" s="15" t="s">
        <v>38</v>
      </c>
      <c r="H21" s="15">
        <f>F6</f>
        <v>533.19</v>
      </c>
      <c r="I21" s="45">
        <v>0.005</v>
      </c>
      <c r="J21" s="48"/>
      <c r="K21" s="47"/>
      <c r="L21" s="47"/>
      <c r="M21" s="62"/>
      <c r="O21" s="63"/>
      <c r="P21" s="63"/>
      <c r="Q21" s="63"/>
    </row>
    <row r="22" s="3" customFormat="1" ht="41" customHeight="1" spans="1:17">
      <c r="A22" s="22">
        <v>5</v>
      </c>
      <c r="B22" s="23" t="s">
        <v>42</v>
      </c>
      <c r="C22" s="24"/>
      <c r="D22" s="24"/>
      <c r="E22" s="15">
        <f t="shared" si="4"/>
        <v>1.06638</v>
      </c>
      <c r="F22" s="15">
        <f t="shared" si="3"/>
        <v>1.06638</v>
      </c>
      <c r="G22" s="15" t="s">
        <v>38</v>
      </c>
      <c r="H22" s="15">
        <f>F6</f>
        <v>533.19</v>
      </c>
      <c r="I22" s="45">
        <v>0.002</v>
      </c>
      <c r="J22" s="43"/>
      <c r="K22" s="47"/>
      <c r="L22" s="47"/>
      <c r="M22" s="62"/>
      <c r="O22" s="63"/>
      <c r="P22" s="63"/>
      <c r="Q22" s="63"/>
    </row>
    <row r="23" s="4" customFormat="1" ht="41" customHeight="1" spans="1:17">
      <c r="A23" s="22">
        <v>6</v>
      </c>
      <c r="B23" s="14" t="s">
        <v>43</v>
      </c>
      <c r="C23" s="15"/>
      <c r="D23" s="15"/>
      <c r="E23" s="15">
        <f t="shared" si="4"/>
        <v>2.13276</v>
      </c>
      <c r="F23" s="15">
        <f t="shared" si="3"/>
        <v>2.13276</v>
      </c>
      <c r="G23" s="15" t="s">
        <v>38</v>
      </c>
      <c r="H23" s="15">
        <f>F6</f>
        <v>533.19</v>
      </c>
      <c r="I23" s="49">
        <v>0.004</v>
      </c>
      <c r="J23" s="50"/>
      <c r="K23" s="44"/>
      <c r="L23" s="44"/>
      <c r="M23" s="17"/>
      <c r="O23" s="64"/>
      <c r="P23" s="64"/>
      <c r="Q23" s="64"/>
    </row>
    <row r="24" s="4" customFormat="1" ht="41" customHeight="1" spans="1:17">
      <c r="A24" s="22">
        <v>7</v>
      </c>
      <c r="B24" s="14" t="s">
        <v>44</v>
      </c>
      <c r="C24" s="15"/>
      <c r="D24" s="15"/>
      <c r="E24" s="15">
        <v>10</v>
      </c>
      <c r="F24" s="15">
        <f t="shared" si="3"/>
        <v>10</v>
      </c>
      <c r="G24" s="15" t="s">
        <v>38</v>
      </c>
      <c r="H24" s="15"/>
      <c r="I24" s="49"/>
      <c r="J24" s="50"/>
      <c r="K24" s="44"/>
      <c r="L24" s="44"/>
      <c r="M24" s="17"/>
      <c r="O24" s="64"/>
      <c r="P24" s="64"/>
      <c r="Q24" s="64"/>
    </row>
    <row r="25" ht="41" customHeight="1" spans="1:15">
      <c r="A25" s="12" t="s">
        <v>45</v>
      </c>
      <c r="B25" s="12" t="s">
        <v>46</v>
      </c>
      <c r="C25" s="24">
        <f>C6</f>
        <v>485.93</v>
      </c>
      <c r="D25" s="24">
        <f>D6</f>
        <v>47.26</v>
      </c>
      <c r="E25" s="24">
        <f>E17</f>
        <v>38.25907</v>
      </c>
      <c r="F25" s="24">
        <f>F6+F17</f>
        <v>571.44907</v>
      </c>
      <c r="G25" s="32" t="s">
        <v>38</v>
      </c>
      <c r="H25" s="24"/>
      <c r="I25" s="42"/>
      <c r="J25" s="32">
        <f>F25/F25*100</f>
        <v>100</v>
      </c>
      <c r="K25" s="44"/>
      <c r="L25" s="44"/>
      <c r="M25" s="17"/>
      <c r="N25" s="1"/>
      <c r="O25" s="52"/>
    </row>
    <row r="28" spans="3:9">
      <c r="C28" s="25"/>
      <c r="D28" s="25"/>
      <c r="E28" s="25"/>
      <c r="F28" s="25"/>
      <c r="I28" s="25"/>
    </row>
    <row r="29" spans="6:6">
      <c r="F29" s="33"/>
    </row>
    <row r="30" spans="4:4">
      <c r="D30" s="25"/>
    </row>
    <row r="32" spans="3:3">
      <c r="C32" s="25"/>
    </row>
    <row r="33" spans="4:4">
      <c r="D33" s="26"/>
    </row>
    <row r="36" spans="5:5">
      <c r="E36" s="25"/>
    </row>
    <row r="39" spans="5:5">
      <c r="E39" s="34"/>
    </row>
  </sheetData>
  <mergeCells count="9">
    <mergeCell ref="A3:M3"/>
    <mergeCell ref="C4:F4"/>
    <mergeCell ref="G4:I4"/>
    <mergeCell ref="A4:A5"/>
    <mergeCell ref="B4:B5"/>
    <mergeCell ref="K4:K5"/>
    <mergeCell ref="L4:L5"/>
    <mergeCell ref="M4:M5"/>
    <mergeCell ref="A1:M2"/>
  </mergeCells>
  <pageMargins left="0.393055555555556" right="0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工程总造价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plxspj</cp:lastModifiedBy>
  <dcterms:created xsi:type="dcterms:W3CDTF">2025-03-18T09:14:00Z</dcterms:created>
  <dcterms:modified xsi:type="dcterms:W3CDTF">2026-03-20T16:25:52Z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9BA3F64EC7BB60A09004BD697F384E42_43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