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<sst xmlns="http://schemas.openxmlformats.org/spreadsheetml/2006/main" count="79" uniqueCount="54">
  <si>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工 程 概 算 审 定 表</t>
  </si>
  <si>
    <t xml:space="preserve">工程名称：平罗县头闸镇种子产业园基础配套项目                                       </t>
  </si>
  <si>
    <t>序号</t>
  </si>
  <si>
    <t>项目或费用名称</t>
  </si>
  <si>
    <t>概算价值（万元）</t>
  </si>
  <si>
    <t>技术经济指标</t>
  </si>
  <si>
    <t>占投资额百分比（%）</t>
  </si>
  <si>
    <t>建筑  工程费</t>
  </si>
  <si>
    <t>设备   购置费</t>
  </si>
  <si>
    <t>安装工程费</t>
  </si>
  <si>
    <t>其他  费用</t>
  </si>
  <si>
    <t>合计</t>
  </si>
  <si>
    <t>单位</t>
  </si>
  <si>
    <t>数量</t>
  </si>
  <si>
    <t>单位价值（元）</t>
  </si>
  <si>
    <t>合计  （万元）</t>
  </si>
  <si>
    <t>一</t>
  </si>
  <si>
    <t>工程费用</t>
  </si>
  <si>
    <t>箱变</t>
  </si>
  <si>
    <t>台</t>
  </si>
  <si>
    <t>400KvA箱变</t>
  </si>
  <si>
    <t>2000KvA箱变</t>
  </si>
  <si>
    <t>1600KvA箱变</t>
  </si>
  <si>
    <t>1250KVA箱变</t>
  </si>
  <si>
    <t>630KVA箱变</t>
  </si>
  <si>
    <t>315KVA箱变</t>
  </si>
  <si>
    <t>消防喷淋系统</t>
  </si>
  <si>
    <t>㎡</t>
  </si>
  <si>
    <t>分拣中心</t>
  </si>
  <si>
    <t>保鲜库</t>
  </si>
  <si>
    <t>弱电控制系统</t>
  </si>
  <si>
    <t>消防控制设备</t>
  </si>
  <si>
    <t>套</t>
  </si>
  <si>
    <t>室外消防管网</t>
  </si>
  <si>
    <t>m</t>
  </si>
  <si>
    <t>道路硬化</t>
  </si>
  <si>
    <t>混凝土硬化</t>
  </si>
  <si>
    <t>沥青路面硬化</t>
  </si>
  <si>
    <t>太阳能路灯</t>
  </si>
  <si>
    <t>盏</t>
  </si>
  <si>
    <t>二</t>
  </si>
  <si>
    <t>其他费用</t>
  </si>
  <si>
    <t>万元</t>
  </si>
  <si>
    <t>建设单位管理费</t>
  </si>
  <si>
    <t>勘察测绘费</t>
  </si>
  <si>
    <t>控制价编制费</t>
  </si>
  <si>
    <t>招标代理费</t>
  </si>
  <si>
    <t>设计费</t>
  </si>
  <si>
    <t>监理费</t>
  </si>
  <si>
    <t>结算审核费</t>
  </si>
  <si>
    <t>三</t>
  </si>
  <si>
    <t>预备费</t>
  </si>
  <si>
    <t>四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</si>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</sst>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view="pageBreakPreview" zoomScaleNormal="80" workbookViewId="0">
      <selection activeCell="A2" sqref="A2:L2"/>
    </sheetView>
  </sheetViews>
  <sheetFormatPr defaultColWidth="9" defaultRowHeight="14.25"/>
  <cols>
    <col min="1" max="1" width="4.68333333333333" style="1" customWidth="1"/>
    <col min="2" max="2" width="14.6833333333333" style="1" customWidth="1"/>
    <col min="3" max="3" width="9.44166666666667" style="1" customWidth="1"/>
    <col min="4" max="4" width="10" style="1" customWidth="1"/>
    <col min="5" max="5" width="10.5583333333333" style="1" customWidth="1"/>
    <col min="6" max="6" width="7.65833333333333" style="1" customWidth="1"/>
    <col min="7" max="7" width="9.725" style="1" customWidth="1"/>
    <col min="8" max="8" width="5.88333333333333" style="1" customWidth="1"/>
    <col min="9" max="9" width="9.85833333333333" style="1" customWidth="1"/>
    <col min="10" max="10" width="12.6416666666667" style="2" customWidth="1"/>
    <col min="11" max="11" width="8.9" style="1" customWidth="1"/>
    <col min="12" max="12" width="13.7583333333333" style="1" customWidth="1"/>
    <col min="13" max="14" width="12.6333333333333" style="1"/>
    <col min="15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21"/>
      <c r="K1" s="3"/>
      <c r="L1" s="3"/>
    </row>
    <row r="2" ht="25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22"/>
      <c r="K2" s="5"/>
      <c r="L2" s="5"/>
    </row>
    <row r="3" ht="30" customHeight="1" spans="1:12">
      <c r="A3" s="6" t="s">
        <v>2</v>
      </c>
      <c r="B3" s="7" t="s">
        <v>3</v>
      </c>
      <c r="C3" s="8" t="s">
        <v>4</v>
      </c>
      <c r="D3" s="9"/>
      <c r="E3" s="9"/>
      <c r="F3" s="9"/>
      <c r="G3" s="18"/>
      <c r="H3" s="8" t="s">
        <v>5</v>
      </c>
      <c r="I3" s="9"/>
      <c r="J3" s="23"/>
      <c r="K3" s="18"/>
      <c r="L3" s="7" t="s">
        <v>6</v>
      </c>
    </row>
    <row r="4" ht="45" customHeight="1" spans="1:12">
      <c r="A4" s="10"/>
      <c r="B4" s="11"/>
      <c r="C4" s="12" t="s">
        <v>7</v>
      </c>
      <c r="D4" s="12" t="s">
        <v>8</v>
      </c>
      <c r="E4" s="12" t="s">
        <v>9</v>
      </c>
      <c r="F4" s="12" t="s">
        <v>10</v>
      </c>
      <c r="G4" s="13" t="s">
        <v>11</v>
      </c>
      <c r="H4" s="13" t="s">
        <v>12</v>
      </c>
      <c r="I4" s="13" t="s">
        <v>13</v>
      </c>
      <c r="J4" s="24" t="s">
        <v>14</v>
      </c>
      <c r="K4" s="12" t="s">
        <v>15</v>
      </c>
      <c r="L4" s="11"/>
    </row>
    <row r="5" ht="52" customHeight="1" spans="1:12">
      <c r="A5" s="13" t="s">
        <v>16</v>
      </c>
      <c r="B5" s="12" t="s">
        <v>17</v>
      </c>
      <c r="C5" s="14">
        <f>C6+C21+C24</f>
        <v>157.25</v>
      </c>
      <c r="D5" s="14">
        <f>D6+D19</f>
        <v>240</v>
      </c>
      <c r="E5" s="14">
        <f>E6+E19+E16+E13+E20</f>
        <v>125.74</v>
      </c>
      <c r="F5" s="14">
        <f>F6</f>
        <v>0</v>
      </c>
      <c r="G5" s="14">
        <f>G6+G13+G16+G19+G20+G21+G24</f>
        <v>522.99</v>
      </c>
      <c r="H5" s="13"/>
      <c r="I5" s="13"/>
      <c r="J5" s="14"/>
      <c r="K5" s="13"/>
      <c r="L5" s="25">
        <f>G5/G34</f>
        <v>0.942951438000943</v>
      </c>
    </row>
    <row r="6" ht="30" customHeight="1" spans="1:12">
      <c r="A6" s="13">
        <v>1</v>
      </c>
      <c r="B6" s="12" t="s">
        <v>18</v>
      </c>
      <c r="C6" s="14"/>
      <c r="D6" s="14">
        <f>D7+D8+D9+D10+D11+D12</f>
        <v>224</v>
      </c>
      <c r="E6" s="14">
        <f>E7+E8+E9+E10+E11+E12</f>
        <v>22.17</v>
      </c>
      <c r="F6" s="14"/>
      <c r="G6" s="14">
        <f>G7+G8+G9+G10+G11+G12</f>
        <v>246.17</v>
      </c>
      <c r="H6" s="19" t="s">
        <v>19</v>
      </c>
      <c r="I6" s="12">
        <v>7</v>
      </c>
      <c r="J6" s="26"/>
      <c r="K6" s="26">
        <f>G6</f>
        <v>246.17</v>
      </c>
      <c r="L6" s="25">
        <f>K6/G34</f>
        <v>0.443844730286797</v>
      </c>
    </row>
    <row r="7" ht="30" customHeight="1" spans="1:12">
      <c r="A7" s="15">
        <v>1.1</v>
      </c>
      <c r="B7" s="16" t="s">
        <v>20</v>
      </c>
      <c r="C7" s="17"/>
      <c r="D7" s="17">
        <v>16</v>
      </c>
      <c r="E7" s="17">
        <f>17.69-D7</f>
        <v>1.69</v>
      </c>
      <c r="F7" s="14"/>
      <c r="G7" s="17">
        <v>17.69</v>
      </c>
      <c r="H7" s="20" t="s">
        <v>19</v>
      </c>
      <c r="I7" s="16">
        <v>1</v>
      </c>
      <c r="J7" s="27">
        <f t="shared" ref="J7:J12" si="0">G7/I7*10000</f>
        <v>176900</v>
      </c>
      <c r="K7" s="27"/>
      <c r="L7" s="25"/>
    </row>
    <row r="8" ht="30" customHeight="1" spans="1:12">
      <c r="A8" s="15">
        <v>1.2</v>
      </c>
      <c r="B8" s="16" t="s">
        <v>21</v>
      </c>
      <c r="C8" s="17"/>
      <c r="D8" s="17">
        <v>100</v>
      </c>
      <c r="E8" s="17">
        <f>109.65-D8</f>
        <v>9.65000000000001</v>
      </c>
      <c r="F8" s="14"/>
      <c r="G8" s="17">
        <v>109.65</v>
      </c>
      <c r="H8" s="20" t="s">
        <v>19</v>
      </c>
      <c r="I8" s="16">
        <v>2</v>
      </c>
      <c r="J8" s="27">
        <f t="shared" si="0"/>
        <v>548250</v>
      </c>
      <c r="K8" s="27"/>
      <c r="L8" s="25"/>
    </row>
    <row r="9" ht="30" customHeight="1" spans="1:12">
      <c r="A9" s="15">
        <v>1.3</v>
      </c>
      <c r="B9" s="16" t="s">
        <v>22</v>
      </c>
      <c r="C9" s="17"/>
      <c r="D9" s="17">
        <v>40</v>
      </c>
      <c r="E9" s="17">
        <f>43.92-D9</f>
        <v>3.92</v>
      </c>
      <c r="F9" s="14"/>
      <c r="G9" s="17">
        <v>43.92</v>
      </c>
      <c r="H9" s="20" t="s">
        <v>19</v>
      </c>
      <c r="I9" s="16">
        <v>1</v>
      </c>
      <c r="J9" s="27">
        <f t="shared" si="0"/>
        <v>439200</v>
      </c>
      <c r="K9" s="27"/>
      <c r="L9" s="25"/>
    </row>
    <row r="10" ht="30" customHeight="1" spans="1:12">
      <c r="A10" s="15">
        <v>1.4</v>
      </c>
      <c r="B10" s="16" t="s">
        <v>23</v>
      </c>
      <c r="C10" s="17"/>
      <c r="D10" s="17">
        <v>33</v>
      </c>
      <c r="E10" s="17">
        <f>36.3-D10</f>
        <v>3.3</v>
      </c>
      <c r="F10" s="14"/>
      <c r="G10" s="17">
        <v>36.3</v>
      </c>
      <c r="H10" s="20" t="s">
        <v>19</v>
      </c>
      <c r="I10" s="16">
        <v>1</v>
      </c>
      <c r="J10" s="27">
        <f t="shared" si="0"/>
        <v>363000</v>
      </c>
      <c r="K10" s="27"/>
      <c r="L10" s="25"/>
    </row>
    <row r="11" ht="30" customHeight="1" spans="1:12">
      <c r="A11" s="15">
        <v>1.5</v>
      </c>
      <c r="B11" s="16" t="s">
        <v>24</v>
      </c>
      <c r="C11" s="17"/>
      <c r="D11" s="17">
        <v>22</v>
      </c>
      <c r="E11" s="17">
        <f>24.23-D11</f>
        <v>2.23</v>
      </c>
      <c r="F11" s="14"/>
      <c r="G11" s="17">
        <v>24.23</v>
      </c>
      <c r="H11" s="20" t="s">
        <v>19</v>
      </c>
      <c r="I11" s="16">
        <v>1</v>
      </c>
      <c r="J11" s="27">
        <f t="shared" si="0"/>
        <v>242300</v>
      </c>
      <c r="K11" s="27"/>
      <c r="L11" s="25"/>
    </row>
    <row r="12" ht="30" customHeight="1" spans="1:12">
      <c r="A12" s="15">
        <v>1.6</v>
      </c>
      <c r="B12" s="16" t="s">
        <v>25</v>
      </c>
      <c r="C12" s="17"/>
      <c r="D12" s="17">
        <v>13</v>
      </c>
      <c r="E12" s="17">
        <f>14.38-D12</f>
        <v>1.38</v>
      </c>
      <c r="F12" s="14"/>
      <c r="G12" s="17">
        <v>14.38</v>
      </c>
      <c r="H12" s="20" t="s">
        <v>19</v>
      </c>
      <c r="I12" s="16">
        <v>1</v>
      </c>
      <c r="J12" s="27">
        <f t="shared" si="0"/>
        <v>143800</v>
      </c>
      <c r="K12" s="27"/>
      <c r="L12" s="25"/>
    </row>
    <row r="13" ht="30" customHeight="1" spans="1:12">
      <c r="A13" s="13">
        <v>2</v>
      </c>
      <c r="B13" s="12" t="s">
        <v>26</v>
      </c>
      <c r="C13" s="14"/>
      <c r="D13" s="14"/>
      <c r="E13" s="14">
        <f>G13</f>
        <v>37.37</v>
      </c>
      <c r="F13" s="14"/>
      <c r="G13" s="14">
        <f>G14+G15</f>
        <v>37.37</v>
      </c>
      <c r="H13" s="12" t="s">
        <v>27</v>
      </c>
      <c r="I13" s="12">
        <f>I14+I15</f>
        <v>3205.79</v>
      </c>
      <c r="J13" s="26">
        <v>110</v>
      </c>
      <c r="K13" s="26">
        <f>G13</f>
        <v>37.37</v>
      </c>
      <c r="L13" s="25">
        <f>K13/G34</f>
        <v>0.0673781434407833</v>
      </c>
    </row>
    <row r="14" ht="30" customHeight="1" spans="1:12">
      <c r="A14" s="15">
        <v>2.1</v>
      </c>
      <c r="B14" s="16" t="s">
        <v>28</v>
      </c>
      <c r="C14" s="17"/>
      <c r="D14" s="14"/>
      <c r="E14" s="17">
        <v>16.17</v>
      </c>
      <c r="F14" s="14"/>
      <c r="G14" s="17">
        <f>E14</f>
        <v>16.17</v>
      </c>
      <c r="H14" s="16" t="s">
        <v>27</v>
      </c>
      <c r="I14" s="16">
        <v>1387.75</v>
      </c>
      <c r="J14" s="27">
        <f>G14/I14*10000</f>
        <v>116.519546027743</v>
      </c>
      <c r="K14" s="27"/>
      <c r="L14" s="25"/>
    </row>
    <row r="15" ht="30" customHeight="1" spans="1:12">
      <c r="A15" s="15">
        <v>2.2</v>
      </c>
      <c r="B15" s="16" t="s">
        <v>29</v>
      </c>
      <c r="C15" s="17"/>
      <c r="D15" s="14"/>
      <c r="E15" s="17">
        <v>21.2</v>
      </c>
      <c r="F15" s="14"/>
      <c r="G15" s="17">
        <f>E15</f>
        <v>21.2</v>
      </c>
      <c r="H15" s="16" t="s">
        <v>27</v>
      </c>
      <c r="I15" s="16">
        <v>1818.04</v>
      </c>
      <c r="J15" s="27">
        <f>G15/I15*10000</f>
        <v>116.60909550945</v>
      </c>
      <c r="K15" s="27"/>
      <c r="L15" s="25"/>
    </row>
    <row r="16" ht="30" customHeight="1" spans="1:12">
      <c r="A16" s="13">
        <v>3</v>
      </c>
      <c r="B16" s="12" t="s">
        <v>30</v>
      </c>
      <c r="C16" s="14"/>
      <c r="D16" s="14"/>
      <c r="E16" s="14">
        <f>G16</f>
        <v>15.88</v>
      </c>
      <c r="F16" s="14"/>
      <c r="G16" s="14">
        <f>G17+G18</f>
        <v>15.88</v>
      </c>
      <c r="H16" s="12" t="s">
        <v>27</v>
      </c>
      <c r="I16" s="12">
        <f>I17+I18</f>
        <v>3205.79</v>
      </c>
      <c r="J16" s="26">
        <v>50</v>
      </c>
      <c r="K16" s="26">
        <f>G16</f>
        <v>15.88</v>
      </c>
      <c r="L16" s="25">
        <f>K16/G34</f>
        <v>0.0286316542103195</v>
      </c>
    </row>
    <row r="17" ht="30" customHeight="1" spans="1:12">
      <c r="A17" s="15">
        <v>3.1</v>
      </c>
      <c r="B17" s="16" t="s">
        <v>28</v>
      </c>
      <c r="C17" s="17"/>
      <c r="D17" s="17"/>
      <c r="E17" s="17">
        <v>9.67</v>
      </c>
      <c r="F17" s="14"/>
      <c r="G17" s="17">
        <f>E17</f>
        <v>9.67</v>
      </c>
      <c r="H17" s="16" t="s">
        <v>27</v>
      </c>
      <c r="I17" s="15">
        <f>I14</f>
        <v>1387.75</v>
      </c>
      <c r="J17" s="17">
        <f>G17/I17*10000</f>
        <v>69.6811385335975</v>
      </c>
      <c r="K17" s="27"/>
      <c r="L17" s="28"/>
    </row>
    <row r="18" ht="30" customHeight="1" spans="1:12">
      <c r="A18" s="15">
        <v>3.2</v>
      </c>
      <c r="B18" s="16" t="s">
        <v>29</v>
      </c>
      <c r="C18" s="17"/>
      <c r="D18" s="17"/>
      <c r="E18" s="17">
        <v>6.21</v>
      </c>
      <c r="F18" s="14"/>
      <c r="G18" s="17">
        <f>E18</f>
        <v>6.21</v>
      </c>
      <c r="H18" s="16" t="s">
        <v>27</v>
      </c>
      <c r="I18" s="15">
        <f>I15</f>
        <v>1818.04</v>
      </c>
      <c r="J18" s="17">
        <f>G18/I18*10000</f>
        <v>34.1576642978152</v>
      </c>
      <c r="K18" s="27"/>
      <c r="L18" s="25"/>
    </row>
    <row r="19" ht="30" customHeight="1" spans="1:12">
      <c r="A19" s="13">
        <v>4</v>
      </c>
      <c r="B19" s="12" t="s">
        <v>31</v>
      </c>
      <c r="C19" s="14"/>
      <c r="D19" s="14">
        <v>16</v>
      </c>
      <c r="E19" s="14"/>
      <c r="F19" s="14"/>
      <c r="G19" s="14">
        <f>D19</f>
        <v>16</v>
      </c>
      <c r="H19" s="13" t="s">
        <v>32</v>
      </c>
      <c r="I19" s="13">
        <v>1</v>
      </c>
      <c r="J19" s="29">
        <f>G19/I19*10000</f>
        <v>160000</v>
      </c>
      <c r="K19" s="29">
        <f t="shared" ref="K19:K24" si="1">G19</f>
        <v>16</v>
      </c>
      <c r="L19" s="25">
        <f>K19/G34</f>
        <v>0.0288480143177022</v>
      </c>
    </row>
    <row r="20" ht="30" customHeight="1" spans="1:12">
      <c r="A20" s="13">
        <v>5</v>
      </c>
      <c r="B20" s="12" t="s">
        <v>33</v>
      </c>
      <c r="C20" s="14"/>
      <c r="D20" s="14"/>
      <c r="E20" s="14">
        <v>50.32</v>
      </c>
      <c r="F20" s="14"/>
      <c r="G20" s="14">
        <f>E20</f>
        <v>50.32</v>
      </c>
      <c r="H20" s="13" t="s">
        <v>34</v>
      </c>
      <c r="I20" s="13">
        <v>2280</v>
      </c>
      <c r="J20" s="29">
        <f>G20/I20*10000</f>
        <v>220.701754385965</v>
      </c>
      <c r="K20" s="14">
        <f t="shared" si="1"/>
        <v>50.32</v>
      </c>
      <c r="L20" s="25">
        <f>K20/G34</f>
        <v>0.0907270050291735</v>
      </c>
    </row>
    <row r="21" ht="30" customHeight="1" spans="1:12">
      <c r="A21" s="13">
        <v>6</v>
      </c>
      <c r="B21" s="12" t="s">
        <v>35</v>
      </c>
      <c r="C21" s="14">
        <f>C22+C23</f>
        <v>150.47</v>
      </c>
      <c r="D21" s="14"/>
      <c r="E21" s="14"/>
      <c r="F21" s="14"/>
      <c r="G21" s="14">
        <f>G22+G23</f>
        <v>150.47</v>
      </c>
      <c r="H21" s="13" t="s">
        <v>27</v>
      </c>
      <c r="I21" s="13"/>
      <c r="J21" s="29"/>
      <c r="K21" s="14">
        <f t="shared" si="1"/>
        <v>150.47</v>
      </c>
      <c r="L21" s="25">
        <f>K21/G34</f>
        <v>0.271297544649041</v>
      </c>
    </row>
    <row r="22" ht="30" customHeight="1" spans="1:12">
      <c r="A22" s="15">
        <v>6.1</v>
      </c>
      <c r="B22" s="16" t="s">
        <v>36</v>
      </c>
      <c r="C22" s="17">
        <v>106.42</v>
      </c>
      <c r="D22" s="17"/>
      <c r="E22" s="17"/>
      <c r="F22" s="17"/>
      <c r="G22" s="17">
        <f>C22</f>
        <v>106.42</v>
      </c>
      <c r="H22" s="15" t="s">
        <v>27</v>
      </c>
      <c r="I22" s="15">
        <v>8000</v>
      </c>
      <c r="J22" s="30">
        <f>G22/I22*10000</f>
        <v>133.025</v>
      </c>
      <c r="K22" s="17">
        <f t="shared" si="1"/>
        <v>106.42</v>
      </c>
      <c r="L22" s="28"/>
    </row>
    <row r="23" ht="30" customHeight="1" spans="1:12">
      <c r="A23" s="15">
        <v>6.2</v>
      </c>
      <c r="B23" s="16" t="s">
        <v>37</v>
      </c>
      <c r="C23" s="17">
        <v>44.05</v>
      </c>
      <c r="D23" s="17"/>
      <c r="E23" s="17"/>
      <c r="F23" s="17"/>
      <c r="G23" s="17">
        <f>C23</f>
        <v>44.05</v>
      </c>
      <c r="H23" s="15" t="s">
        <v>27</v>
      </c>
      <c r="I23" s="15">
        <v>3000</v>
      </c>
      <c r="J23" s="30">
        <f>G23/I23*10000</f>
        <v>146.833333333333</v>
      </c>
      <c r="K23" s="17">
        <f t="shared" si="1"/>
        <v>44.05</v>
      </c>
      <c r="L23" s="28"/>
    </row>
    <row r="24" ht="30" customHeight="1" spans="1:12">
      <c r="A24" s="13">
        <v>7</v>
      </c>
      <c r="B24" s="12" t="s">
        <v>38</v>
      </c>
      <c r="C24" s="14">
        <v>6.78</v>
      </c>
      <c r="D24" s="14"/>
      <c r="E24" s="14"/>
      <c r="F24" s="14"/>
      <c r="G24" s="14">
        <f>C24</f>
        <v>6.78</v>
      </c>
      <c r="H24" s="15" t="s">
        <v>39</v>
      </c>
      <c r="I24" s="13">
        <v>40</v>
      </c>
      <c r="J24" s="29">
        <f>G24/I24*10000</f>
        <v>1695</v>
      </c>
      <c r="K24" s="14">
        <f t="shared" si="1"/>
        <v>6.78</v>
      </c>
      <c r="L24" s="25">
        <f>K24/G34</f>
        <v>0.0122243460671263</v>
      </c>
    </row>
    <row r="25" ht="30" customHeight="1" spans="1:12">
      <c r="A25" s="13" t="s">
        <v>40</v>
      </c>
      <c r="B25" s="12" t="s">
        <v>41</v>
      </c>
      <c r="C25" s="14"/>
      <c r="D25" s="14"/>
      <c r="E25" s="14"/>
      <c r="F25" s="14">
        <f>F26+F27+F28+F29+F30+F31+F32</f>
        <v>26.1495</v>
      </c>
      <c r="G25" s="14">
        <f>F25</f>
        <v>26.1495</v>
      </c>
      <c r="H25" s="13" t="s">
        <v>42</v>
      </c>
      <c r="I25" s="13"/>
      <c r="J25" s="14"/>
      <c r="K25" s="14"/>
      <c r="L25" s="25">
        <f>G25/G34</f>
        <v>0.0471475719000471</v>
      </c>
    </row>
    <row r="26" ht="30" customHeight="1" spans="1:12">
      <c r="A26" s="15">
        <v>1</v>
      </c>
      <c r="B26" s="16" t="s">
        <v>43</v>
      </c>
      <c r="C26" s="14"/>
      <c r="D26" s="14"/>
      <c r="E26" s="14"/>
      <c r="F26" s="17">
        <f t="shared" ref="F26:F32" si="2">G26</f>
        <v>1.04598</v>
      </c>
      <c r="G26" s="17">
        <f>G5*J26</f>
        <v>1.04598</v>
      </c>
      <c r="H26" s="15" t="s">
        <v>42</v>
      </c>
      <c r="I26" s="13"/>
      <c r="J26" s="25">
        <v>0.002</v>
      </c>
      <c r="K26" s="14"/>
      <c r="L26" s="25"/>
    </row>
    <row r="27" ht="30" customHeight="1" spans="1:12">
      <c r="A27" s="15">
        <v>2</v>
      </c>
      <c r="B27" s="16" t="s">
        <v>44</v>
      </c>
      <c r="C27" s="14"/>
      <c r="D27" s="14"/>
      <c r="E27" s="14"/>
      <c r="F27" s="17">
        <f t="shared" si="2"/>
        <v>1.04598</v>
      </c>
      <c r="G27" s="17">
        <f>G5*J27</f>
        <v>1.04598</v>
      </c>
      <c r="H27" s="15" t="s">
        <v>42</v>
      </c>
      <c r="I27" s="13"/>
      <c r="J27" s="25">
        <v>0.002</v>
      </c>
      <c r="K27" s="14"/>
      <c r="L27" s="25"/>
    </row>
    <row r="28" ht="30" customHeight="1" spans="1:12">
      <c r="A28" s="15">
        <v>3</v>
      </c>
      <c r="B28" s="16" t="s">
        <v>45</v>
      </c>
      <c r="C28" s="14"/>
      <c r="D28" s="14"/>
      <c r="E28" s="14"/>
      <c r="F28" s="17">
        <f t="shared" si="2"/>
        <v>2.09196</v>
      </c>
      <c r="G28" s="17">
        <f>G5*J28</f>
        <v>2.09196</v>
      </c>
      <c r="H28" s="15" t="s">
        <v>42</v>
      </c>
      <c r="I28" s="13"/>
      <c r="J28" s="25">
        <v>0.004</v>
      </c>
      <c r="K28" s="14"/>
      <c r="L28" s="25"/>
    </row>
    <row r="29" ht="30" customHeight="1" spans="1:12">
      <c r="A29" s="15">
        <v>4</v>
      </c>
      <c r="B29" s="16" t="s">
        <v>46</v>
      </c>
      <c r="C29" s="14"/>
      <c r="D29" s="14"/>
      <c r="E29" s="14"/>
      <c r="F29" s="17">
        <f t="shared" si="2"/>
        <v>2.09196</v>
      </c>
      <c r="G29" s="17">
        <f>G5*J29</f>
        <v>2.09196</v>
      </c>
      <c r="H29" s="15" t="s">
        <v>42</v>
      </c>
      <c r="I29" s="13"/>
      <c r="J29" s="25">
        <v>0.004</v>
      </c>
      <c r="K29" s="14"/>
      <c r="L29" s="25"/>
    </row>
    <row r="30" ht="30" customHeight="1" spans="1:12">
      <c r="A30" s="15">
        <v>5</v>
      </c>
      <c r="B30" s="16" t="s">
        <v>47</v>
      </c>
      <c r="C30" s="14"/>
      <c r="D30" s="14"/>
      <c r="E30" s="14"/>
      <c r="F30" s="17">
        <f t="shared" si="2"/>
        <v>9.41382</v>
      </c>
      <c r="G30" s="17">
        <f>G5*J30</f>
        <v>9.41382</v>
      </c>
      <c r="H30" s="15" t="s">
        <v>42</v>
      </c>
      <c r="I30" s="13"/>
      <c r="J30" s="25">
        <v>0.018</v>
      </c>
      <c r="K30" s="14"/>
      <c r="L30" s="25"/>
    </row>
    <row r="31" ht="30" customHeight="1" spans="1:12">
      <c r="A31" s="15">
        <v>6</v>
      </c>
      <c r="B31" s="16" t="s">
        <v>48</v>
      </c>
      <c r="C31" s="14"/>
      <c r="D31" s="14"/>
      <c r="E31" s="14"/>
      <c r="F31" s="17">
        <f t="shared" si="2"/>
        <v>8.36784</v>
      </c>
      <c r="G31" s="17">
        <f>G5*J31</f>
        <v>8.36784</v>
      </c>
      <c r="H31" s="15" t="s">
        <v>42</v>
      </c>
      <c r="I31" s="13"/>
      <c r="J31" s="25">
        <v>0.016</v>
      </c>
      <c r="K31" s="14"/>
      <c r="L31" s="25"/>
    </row>
    <row r="32" ht="30" customHeight="1" spans="1:12">
      <c r="A32" s="15">
        <v>7</v>
      </c>
      <c r="B32" s="16" t="s">
        <v>49</v>
      </c>
      <c r="C32" s="14"/>
      <c r="D32" s="14"/>
      <c r="E32" s="14"/>
      <c r="F32" s="17">
        <f t="shared" si="2"/>
        <v>2.09196</v>
      </c>
      <c r="G32" s="17">
        <f>G5*J32</f>
        <v>2.09196</v>
      </c>
      <c r="H32" s="15" t="s">
        <v>42</v>
      </c>
      <c r="I32" s="13"/>
      <c r="J32" s="25">
        <v>0.004</v>
      </c>
      <c r="K32" s="14"/>
      <c r="L32" s="25"/>
    </row>
    <row r="33" ht="30" customHeight="1" spans="1:12">
      <c r="A33" s="13" t="s">
        <v>50</v>
      </c>
      <c r="B33" s="12" t="s">
        <v>51</v>
      </c>
      <c r="C33" s="14"/>
      <c r="D33" s="14"/>
      <c r="E33" s="14"/>
      <c r="F33" s="14"/>
      <c r="G33" s="14">
        <f>(G5+G25)*J33</f>
        <v>5.491395</v>
      </c>
      <c r="H33" s="13" t="s">
        <v>42</v>
      </c>
      <c r="I33" s="13"/>
      <c r="J33" s="25">
        <v>0.01</v>
      </c>
      <c r="K33" s="14"/>
      <c r="L33" s="25">
        <f>G33/G34</f>
        <v>0.0099009900990099</v>
      </c>
    </row>
    <row r="34" ht="30" customHeight="1" spans="1:12">
      <c r="A34" s="13" t="s">
        <v>52</v>
      </c>
      <c r="B34" s="12" t="s">
        <v>53</v>
      </c>
      <c r="C34" s="14"/>
      <c r="D34" s="14"/>
      <c r="E34" s="14"/>
      <c r="F34" s="14"/>
      <c r="G34" s="14">
        <f>G33+G25+G5</f>
        <v>554.630895</v>
      </c>
      <c r="H34" s="13" t="s">
        <v>42</v>
      </c>
      <c r="I34" s="13"/>
      <c r="J34" s="14"/>
      <c r="K34" s="14"/>
      <c r="L34" s="25">
        <f>G34/G34</f>
        <v>1</v>
      </c>
    </row>
    <row r="35" ht="30" customHeight="1"/>
    <row r="36" ht="30" customHeight="1"/>
    <row r="37" ht="60" customHeight="1"/>
    <row r="38" ht="60" customHeight="1"/>
    <row r="39" ht="60" customHeight="1"/>
    <row r="40" ht="60" customHeight="1"/>
    <row r="41" ht="60" customHeight="1"/>
    <row r="42" ht="60" customHeight="1"/>
    <row r="43" ht="60" customHeight="1"/>
    <row r="44" ht="60" customHeight="1"/>
    <row r="45" ht="60" customHeight="1"/>
    <row r="46" ht="60" customHeight="1"/>
    <row r="47" ht="60" customHeight="1"/>
    <row r="48" ht="60" customHeight="1"/>
    <row r="49" ht="60" customHeight="1"/>
    <row r="50" ht="60" customHeight="1"/>
    <row r="51" ht="60" customHeight="1"/>
    <row r="52" ht="60" customHeight="1"/>
    <row r="53" ht="60" customHeight="1"/>
    <row r="54" ht="60" customHeight="1"/>
  </sheetData>
  <mergeCells count="7">
    <mergeCell ref="A1:L1"/>
    <mergeCell ref="A2:L2"/>
    <mergeCell ref="C3:G3"/>
    <mergeCell ref="H3:K3"/>
    <mergeCell ref="A3:A4"/>
    <mergeCell ref="B3:B4"/>
    <mergeCell ref="L3:L4"/>
  </mergeCells>
  <pageMargins left="0.550694444444444" right="0.511805555555556" top="0.354166666666667" bottom="0.472222222222222" header="0.393055555555556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plxspj</cp:lastModifiedBy>
  <dcterms:created xsi:type="dcterms:W3CDTF">2025-05-16T18:14:00Z</dcterms:created>
  <dcterms:modified xsi:type="dcterms:W3CDTF">2026-04-01T11:25:46Z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A26506D91A3388653A90CC69C47F1DD2_43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