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总表" sheetId="9" r:id="rId1"/>
  </sheets>
  <definedNames>
    <definedName name="_xlnm._FilterDatabase" localSheetId="0" hidden="1">总表!$A$1:$J$59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<sst xmlns="http://schemas.openxmlformats.org/spreadsheetml/2006/main" count="178" uniqueCount="83">
  <si>
    <t>工 程 概 算 总 表</t>
  </si>
  <si>
    <t>工程名称：平罗县2026年城关第五小学、第八小学运动场地改造提升项目</t>
  </si>
  <si>
    <t>序号</t>
  </si>
  <si>
    <t>工程及费用名称</t>
  </si>
  <si>
    <t>概算价值（万元）</t>
  </si>
  <si>
    <t>技术经济指标</t>
  </si>
  <si>
    <t>备注</t>
  </si>
  <si>
    <t>土建及装修</t>
  </si>
  <si>
    <t>设备及安装工程费</t>
  </si>
  <si>
    <t>其它费用</t>
  </si>
  <si>
    <t>合计</t>
  </si>
  <si>
    <t>单位</t>
  </si>
  <si>
    <t>面积</t>
  </si>
  <si>
    <t>单位造价（元）</t>
  </si>
  <si>
    <t>一</t>
  </si>
  <si>
    <t>建筑工程费</t>
  </si>
  <si>
    <t xml:space="preserve"> </t>
  </si>
  <si>
    <t>第五小学运动场地改造</t>
  </si>
  <si>
    <t>万元</t>
  </si>
  <si>
    <t>（一）</t>
  </si>
  <si>
    <t>操场改造提升</t>
  </si>
  <si>
    <t>拆除塑胶跑道面层</t>
  </si>
  <si>
    <t>㎡</t>
  </si>
  <si>
    <t>跑道+跳远</t>
  </si>
  <si>
    <t>跑道破损沥青基层修复</t>
  </si>
  <si>
    <t>包含拆除，15%的量</t>
  </si>
  <si>
    <t>新建半预制型塑胶跑道</t>
  </si>
  <si>
    <t>跑道标线</t>
  </si>
  <si>
    <t>起跳板</t>
  </si>
  <si>
    <t>组</t>
  </si>
  <si>
    <t>拆除人造草坪面层</t>
  </si>
  <si>
    <t>足球场混凝土破损基层修复</t>
  </si>
  <si>
    <t>铺设人造草坪</t>
  </si>
  <si>
    <t>足球架</t>
  </si>
  <si>
    <t>副</t>
  </si>
  <si>
    <t>排水边沟</t>
  </si>
  <si>
    <t>m</t>
  </si>
  <si>
    <t>新建观看台</t>
  </si>
  <si>
    <t>26.4m长，6m宽，含张拉膜</t>
  </si>
  <si>
    <t>排水工程</t>
  </si>
  <si>
    <t>1）</t>
  </si>
  <si>
    <t>De400管</t>
  </si>
  <si>
    <t>2）</t>
  </si>
  <si>
    <t>预制钢筋混凝土市政雨水井</t>
  </si>
  <si>
    <t>座</t>
  </si>
  <si>
    <t>3）</t>
  </si>
  <si>
    <t>拆除恢复路面</t>
  </si>
  <si>
    <t>（二）</t>
  </si>
  <si>
    <t>球场改造提升</t>
  </si>
  <si>
    <t>铺设硅PU</t>
  </si>
  <si>
    <t>铺设2个硅PU篮球场，打磨铺设3cm沥青</t>
  </si>
  <si>
    <t>球场标线</t>
  </si>
  <si>
    <t>篮球架</t>
  </si>
  <si>
    <t>第八小学运动场地改造</t>
  </si>
  <si>
    <t>包含拆除，30%的量</t>
  </si>
  <si>
    <t>1个篮球场</t>
  </si>
  <si>
    <t>铺设聚合物陶砂</t>
  </si>
  <si>
    <t>趣味图案</t>
  </si>
  <si>
    <t>篮球架改造提升</t>
  </si>
  <si>
    <t>二</t>
  </si>
  <si>
    <t>工程监理费</t>
  </si>
  <si>
    <t>工程费*1.5%</t>
  </si>
  <si>
    <t>发改价[2015]299号</t>
  </si>
  <si>
    <t>勘察测量费</t>
  </si>
  <si>
    <t>工程费*0.3%</t>
  </si>
  <si>
    <t>工程设计费</t>
  </si>
  <si>
    <t>工程费*2.5%</t>
  </si>
  <si>
    <t>控制价清单编审费</t>
  </si>
  <si>
    <t>工程费*0.8%</t>
  </si>
  <si>
    <t>[2010]87号文件规定</t>
  </si>
  <si>
    <t>招标代理服务费</t>
  </si>
  <si>
    <t>工程费*0.6%</t>
  </si>
  <si>
    <t>运动场面层检测费</t>
  </si>
  <si>
    <t>市场价</t>
  </si>
  <si>
    <t>财务决算费</t>
  </si>
  <si>
    <t>工程费*0.2%</t>
  </si>
  <si>
    <t>竣工结算审核费</t>
  </si>
  <si>
    <t>工程费*0.5%</t>
  </si>
  <si>
    <t>三</t>
  </si>
  <si>
    <t>预备费</t>
  </si>
  <si>
    <t>（建筑工程费+其他费）*3.0%</t>
  </si>
  <si>
    <t>四</t>
  </si>
  <si>
    <t>总投资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</si>
</sst>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_);\(0.00\)"/>
  </numFmts>
  <fonts count="30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3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workbookViewId="0">
      <selection activeCell="A2" sqref="A2:J2"/>
    </sheetView>
  </sheetViews>
  <sheetFormatPr defaultColWidth="9" defaultRowHeight="14.25"/>
  <cols>
    <col min="1" max="1" width="8" style="4" customWidth="1"/>
    <col min="2" max="2" width="23.8916666666667" style="4" customWidth="1"/>
    <col min="3" max="3" width="8.225" style="4" customWidth="1"/>
    <col min="4" max="4" width="8.775" style="4" customWidth="1"/>
    <col min="5" max="5" width="7.55833333333333" style="4" customWidth="1"/>
    <col min="6" max="6" width="8.55833333333333" style="4" customWidth="1"/>
    <col min="7" max="7" width="5.33333333333333" style="4" customWidth="1"/>
    <col min="8" max="8" width="10.6666666666667" style="4"/>
    <col min="9" max="9" width="8.89166666666667" style="4" customWidth="1"/>
    <col min="10" max="10" width="8.55833333333333" style="4" customWidth="1"/>
    <col min="11" max="15" width="9" style="4"/>
    <col min="16" max="16" width="9.66666666666667" style="4"/>
    <col min="17" max="16384" width="9" style="4"/>
  </cols>
  <sheetData>
    <row r="1" ht="25.5" spans="1:10">
      <c r="A1" s="5" t="s">
        <v>0</v>
      </c>
      <c r="B1" s="5"/>
      <c r="C1" s="6"/>
      <c r="D1" s="6"/>
      <c r="E1" s="5"/>
      <c r="F1" s="6"/>
      <c r="G1" s="5"/>
      <c r="H1" s="5"/>
      <c r="I1" s="6"/>
      <c r="J1" s="5"/>
    </row>
    <row r="2" ht="27" customHeight="1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33"/>
    </row>
    <row r="3" s="1" customFormat="1" ht="19" customHeight="1" spans="1:10">
      <c r="A3" s="9" t="s">
        <v>2</v>
      </c>
      <c r="B3" s="10" t="s">
        <v>3</v>
      </c>
      <c r="C3" s="11" t="s">
        <v>4</v>
      </c>
      <c r="D3" s="11"/>
      <c r="E3" s="9"/>
      <c r="F3" s="11"/>
      <c r="G3" s="9" t="s">
        <v>5</v>
      </c>
      <c r="H3" s="9"/>
      <c r="I3" s="11"/>
      <c r="J3" s="11" t="s">
        <v>6</v>
      </c>
    </row>
    <row r="4" s="1" customFormat="1" ht="25.5" spans="1:10">
      <c r="A4" s="9"/>
      <c r="B4" s="10"/>
      <c r="C4" s="11" t="s">
        <v>7</v>
      </c>
      <c r="D4" s="11" t="s">
        <v>8</v>
      </c>
      <c r="E4" s="9" t="s">
        <v>9</v>
      </c>
      <c r="F4" s="11" t="s">
        <v>10</v>
      </c>
      <c r="G4" s="9" t="s">
        <v>11</v>
      </c>
      <c r="H4" s="11" t="s">
        <v>12</v>
      </c>
      <c r="I4" s="11" t="s">
        <v>13</v>
      </c>
      <c r="J4" s="11"/>
    </row>
    <row r="5" s="2" customFormat="1" ht="21" customHeight="1" spans="1:10">
      <c r="A5" s="12" t="s">
        <v>14</v>
      </c>
      <c r="B5" s="13" t="s">
        <v>15</v>
      </c>
      <c r="C5" s="14">
        <f>C6+C27</f>
        <v>635.2687</v>
      </c>
      <c r="D5" s="14" t="s">
        <v>16</v>
      </c>
      <c r="E5" s="12"/>
      <c r="F5" s="14">
        <f>C5</f>
        <v>635.2687</v>
      </c>
      <c r="G5" s="12"/>
      <c r="H5" s="14"/>
      <c r="I5" s="14"/>
      <c r="J5" s="34">
        <f>F5/F59</f>
        <v>0.905276455667341</v>
      </c>
    </row>
    <row r="6" s="1" customFormat="1" ht="21" customHeight="1" spans="1:10">
      <c r="A6" s="15"/>
      <c r="B6" s="16" t="s">
        <v>17</v>
      </c>
      <c r="C6" s="14">
        <f>C7+C23</f>
        <v>332.7991</v>
      </c>
      <c r="D6" s="14" t="s">
        <v>16</v>
      </c>
      <c r="E6" s="12"/>
      <c r="F6" s="14">
        <f>C6</f>
        <v>332.7991</v>
      </c>
      <c r="G6" s="15" t="s">
        <v>18</v>
      </c>
      <c r="H6" s="27"/>
      <c r="I6" s="15" t="s">
        <v>16</v>
      </c>
      <c r="J6" s="35"/>
    </row>
    <row r="7" s="1" customFormat="1" ht="22" customHeight="1" spans="1:10">
      <c r="A7" s="15" t="s">
        <v>19</v>
      </c>
      <c r="B7" s="16" t="s">
        <v>20</v>
      </c>
      <c r="C7" s="14">
        <f>SUM(C8:C19)</f>
        <v>306.4644</v>
      </c>
      <c r="D7" s="14"/>
      <c r="E7" s="12"/>
      <c r="F7" s="14">
        <f>C7</f>
        <v>306.4644</v>
      </c>
      <c r="G7" s="15" t="s">
        <v>18</v>
      </c>
      <c r="H7" s="27"/>
      <c r="I7" s="15" t="s">
        <v>16</v>
      </c>
      <c r="J7" s="35"/>
    </row>
    <row r="8" s="1" customFormat="1" ht="23" customHeight="1" spans="1:10">
      <c r="A8" s="17">
        <v>1</v>
      </c>
      <c r="B8" s="18" t="s">
        <v>21</v>
      </c>
      <c r="C8" s="11">
        <v>7.31</v>
      </c>
      <c r="D8" s="11" t="s">
        <v>16</v>
      </c>
      <c r="E8" s="9"/>
      <c r="F8" s="11">
        <f>C8</f>
        <v>7.31</v>
      </c>
      <c r="G8" s="17" t="s">
        <v>22</v>
      </c>
      <c r="H8" s="19">
        <f>5179*1.1</f>
        <v>5696.9</v>
      </c>
      <c r="I8" s="29">
        <f>F8/H8*10000</f>
        <v>12.8315399603293</v>
      </c>
      <c r="J8" s="19" t="s">
        <v>23</v>
      </c>
    </row>
    <row r="9" s="1" customFormat="1" ht="38" customHeight="1" spans="1:10">
      <c r="A9" s="17">
        <v>2</v>
      </c>
      <c r="B9" s="18" t="s">
        <v>24</v>
      </c>
      <c r="C9" s="11">
        <v>16.59</v>
      </c>
      <c r="D9" s="14"/>
      <c r="E9" s="9"/>
      <c r="F9" s="11">
        <f t="shared" ref="F9:F29" si="0">C9</f>
        <v>16.59</v>
      </c>
      <c r="G9" s="17" t="s">
        <v>22</v>
      </c>
      <c r="H9" s="19">
        <f>H8*0.15</f>
        <v>854.535</v>
      </c>
      <c r="I9" s="29">
        <f t="shared" ref="I9:I26" si="1">F9/H9*10000</f>
        <v>194.140672997595</v>
      </c>
      <c r="J9" s="19" t="s">
        <v>25</v>
      </c>
    </row>
    <row r="10" s="1" customFormat="1" ht="22" customHeight="1" spans="1:10">
      <c r="A10" s="17">
        <v>3</v>
      </c>
      <c r="B10" s="18" t="s">
        <v>26</v>
      </c>
      <c r="C10" s="11">
        <v>150.026</v>
      </c>
      <c r="D10" s="14"/>
      <c r="E10" s="9"/>
      <c r="F10" s="11">
        <f t="shared" si="0"/>
        <v>150.026</v>
      </c>
      <c r="G10" s="17" t="s">
        <v>22</v>
      </c>
      <c r="H10" s="19">
        <f>H8</f>
        <v>5696.9</v>
      </c>
      <c r="I10" s="29">
        <f t="shared" si="1"/>
        <v>263.346732433429</v>
      </c>
      <c r="J10" s="19"/>
    </row>
    <row r="11" s="1" customFormat="1" ht="22" customHeight="1" spans="1:10">
      <c r="A11" s="17">
        <v>4</v>
      </c>
      <c r="B11" s="18" t="s">
        <v>27</v>
      </c>
      <c r="C11" s="11">
        <v>1.4343</v>
      </c>
      <c r="D11" s="11" t="s">
        <v>16</v>
      </c>
      <c r="E11" s="9"/>
      <c r="F11" s="11">
        <f t="shared" si="0"/>
        <v>1.4343</v>
      </c>
      <c r="G11" s="17" t="s">
        <v>22</v>
      </c>
      <c r="H11" s="19">
        <v>300</v>
      </c>
      <c r="I11" s="29">
        <f t="shared" si="1"/>
        <v>47.81</v>
      </c>
      <c r="J11" s="19"/>
    </row>
    <row r="12" s="1" customFormat="1" ht="22" customHeight="1" spans="1:10">
      <c r="A12" s="17">
        <v>5</v>
      </c>
      <c r="B12" s="18" t="s">
        <v>28</v>
      </c>
      <c r="C12" s="11">
        <v>0.109</v>
      </c>
      <c r="D12" s="11" t="s">
        <v>16</v>
      </c>
      <c r="E12" s="9"/>
      <c r="F12" s="11">
        <f t="shared" si="0"/>
        <v>0.109</v>
      </c>
      <c r="G12" s="17" t="s">
        <v>29</v>
      </c>
      <c r="H12" s="19">
        <v>2</v>
      </c>
      <c r="I12" s="29">
        <f t="shared" si="1"/>
        <v>545</v>
      </c>
      <c r="J12" s="19"/>
    </row>
    <row r="13" s="1" customFormat="1" ht="21" customHeight="1" spans="1:10">
      <c r="A13" s="17">
        <v>6</v>
      </c>
      <c r="B13" s="18" t="s">
        <v>30</v>
      </c>
      <c r="C13" s="11">
        <v>4.25</v>
      </c>
      <c r="D13" s="11" t="s">
        <v>16</v>
      </c>
      <c r="E13" s="9"/>
      <c r="F13" s="11">
        <f t="shared" si="0"/>
        <v>4.25</v>
      </c>
      <c r="G13" s="17" t="s">
        <v>22</v>
      </c>
      <c r="H13" s="19">
        <f>3398.33*1.1</f>
        <v>3738.163</v>
      </c>
      <c r="I13" s="29">
        <f t="shared" si="1"/>
        <v>11.3692206573122</v>
      </c>
      <c r="J13" s="19"/>
    </row>
    <row r="14" s="1" customFormat="1" ht="40" customHeight="1" spans="1:10">
      <c r="A14" s="17">
        <v>7</v>
      </c>
      <c r="B14" s="18" t="s">
        <v>31</v>
      </c>
      <c r="C14" s="11">
        <v>7.78</v>
      </c>
      <c r="D14" s="11"/>
      <c r="E14" s="9"/>
      <c r="F14" s="11">
        <f t="shared" si="0"/>
        <v>7.78</v>
      </c>
      <c r="G14" s="17" t="s">
        <v>22</v>
      </c>
      <c r="H14" s="19">
        <f>H13*0.15</f>
        <v>560.72445</v>
      </c>
      <c r="I14" s="29">
        <f t="shared" si="1"/>
        <v>138.749077198257</v>
      </c>
      <c r="J14" s="19" t="s">
        <v>25</v>
      </c>
    </row>
    <row r="15" s="1" customFormat="1" ht="23" customHeight="1" spans="1:10">
      <c r="A15" s="17">
        <v>8</v>
      </c>
      <c r="B15" s="18" t="s">
        <v>32</v>
      </c>
      <c r="C15" s="11">
        <v>66.42</v>
      </c>
      <c r="D15" s="11" t="s">
        <v>16</v>
      </c>
      <c r="E15" s="9"/>
      <c r="F15" s="11">
        <f t="shared" si="0"/>
        <v>66.42</v>
      </c>
      <c r="G15" s="17" t="s">
        <v>22</v>
      </c>
      <c r="H15" s="19">
        <f>H13</f>
        <v>3738.163</v>
      </c>
      <c r="I15" s="29">
        <f t="shared" si="1"/>
        <v>177.680855543217</v>
      </c>
      <c r="J15" s="19"/>
    </row>
    <row r="16" s="1" customFormat="1" ht="22" customHeight="1" spans="1:10">
      <c r="A16" s="17">
        <v>9</v>
      </c>
      <c r="B16" s="18" t="s">
        <v>33</v>
      </c>
      <c r="C16" s="11">
        <v>0.25</v>
      </c>
      <c r="D16" s="11"/>
      <c r="E16" s="9"/>
      <c r="F16" s="11">
        <f t="shared" si="0"/>
        <v>0.25</v>
      </c>
      <c r="G16" s="17" t="s">
        <v>34</v>
      </c>
      <c r="H16" s="19">
        <v>1</v>
      </c>
      <c r="I16" s="29">
        <f t="shared" si="1"/>
        <v>2500</v>
      </c>
      <c r="J16" s="19"/>
    </row>
    <row r="17" s="3" customFormat="1" ht="20" customHeight="1" spans="1:10">
      <c r="A17" s="17">
        <v>10</v>
      </c>
      <c r="B17" s="18" t="s">
        <v>35</v>
      </c>
      <c r="C17" s="19">
        <v>26.28</v>
      </c>
      <c r="D17" s="19" t="s">
        <v>16</v>
      </c>
      <c r="E17" s="17"/>
      <c r="F17" s="19">
        <f t="shared" si="0"/>
        <v>26.28</v>
      </c>
      <c r="G17" s="17" t="s">
        <v>36</v>
      </c>
      <c r="H17" s="19">
        <v>392</v>
      </c>
      <c r="I17" s="36">
        <f t="shared" si="1"/>
        <v>670.408163265306</v>
      </c>
      <c r="J17" s="19"/>
    </row>
    <row r="18" s="1" customFormat="1" ht="40" customHeight="1" spans="1:10">
      <c r="A18" s="17">
        <v>11</v>
      </c>
      <c r="B18" s="18" t="s">
        <v>37</v>
      </c>
      <c r="C18" s="11">
        <v>23.15</v>
      </c>
      <c r="D18" s="11"/>
      <c r="E18" s="9"/>
      <c r="F18" s="11">
        <f t="shared" si="0"/>
        <v>23.15</v>
      </c>
      <c r="G18" s="17" t="s">
        <v>22</v>
      </c>
      <c r="H18" s="19">
        <v>158.4</v>
      </c>
      <c r="I18" s="29">
        <f t="shared" si="1"/>
        <v>1461.4898989899</v>
      </c>
      <c r="J18" s="19" t="s">
        <v>38</v>
      </c>
    </row>
    <row r="19" s="1" customFormat="1" ht="22" customHeight="1" spans="1:10">
      <c r="A19" s="17">
        <v>12</v>
      </c>
      <c r="B19" s="18" t="s">
        <v>39</v>
      </c>
      <c r="C19" s="11">
        <f>C20+C21+C22</f>
        <v>2.8651</v>
      </c>
      <c r="D19" s="11"/>
      <c r="E19" s="9"/>
      <c r="F19" s="11">
        <f t="shared" si="0"/>
        <v>2.8651</v>
      </c>
      <c r="G19" s="17" t="s">
        <v>36</v>
      </c>
      <c r="H19" s="19">
        <v>30</v>
      </c>
      <c r="I19" s="29">
        <f t="shared" si="1"/>
        <v>955.033333333333</v>
      </c>
      <c r="J19" s="19"/>
    </row>
    <row r="20" s="1" customFormat="1" ht="22" customHeight="1" spans="1:10">
      <c r="A20" s="17" t="s">
        <v>40</v>
      </c>
      <c r="B20" s="18" t="s">
        <v>41</v>
      </c>
      <c r="C20" s="11">
        <v>1.5387</v>
      </c>
      <c r="D20" s="11"/>
      <c r="E20" s="9"/>
      <c r="F20" s="11">
        <f t="shared" si="0"/>
        <v>1.5387</v>
      </c>
      <c r="G20" s="17" t="s">
        <v>36</v>
      </c>
      <c r="H20" s="19">
        <v>30</v>
      </c>
      <c r="I20" s="29">
        <f t="shared" si="1"/>
        <v>512.9</v>
      </c>
      <c r="J20" s="19"/>
    </row>
    <row r="21" s="1" customFormat="1" ht="22" customHeight="1" spans="1:10">
      <c r="A21" s="17" t="s">
        <v>42</v>
      </c>
      <c r="B21" s="18" t="s">
        <v>43</v>
      </c>
      <c r="C21" s="11">
        <v>0.1964</v>
      </c>
      <c r="D21" s="11"/>
      <c r="E21" s="9"/>
      <c r="F21" s="11">
        <f t="shared" si="0"/>
        <v>0.1964</v>
      </c>
      <c r="G21" s="17" t="s">
        <v>44</v>
      </c>
      <c r="H21" s="19">
        <v>1</v>
      </c>
      <c r="I21" s="29">
        <f t="shared" si="1"/>
        <v>1964</v>
      </c>
      <c r="J21" s="19"/>
    </row>
    <row r="22" s="1" customFormat="1" ht="22" customHeight="1" spans="1:10">
      <c r="A22" s="17" t="s">
        <v>45</v>
      </c>
      <c r="B22" s="18" t="s">
        <v>46</v>
      </c>
      <c r="C22" s="11">
        <v>1.13</v>
      </c>
      <c r="D22" s="11"/>
      <c r="E22" s="9"/>
      <c r="F22" s="11">
        <f t="shared" si="0"/>
        <v>1.13</v>
      </c>
      <c r="G22" s="17" t="s">
        <v>22</v>
      </c>
      <c r="H22" s="19">
        <v>60</v>
      </c>
      <c r="I22" s="29">
        <f t="shared" si="1"/>
        <v>188.333333333333</v>
      </c>
      <c r="J22" s="19"/>
    </row>
    <row r="23" s="1" customFormat="1" ht="22" customHeight="1" spans="1:10">
      <c r="A23" s="15" t="s">
        <v>47</v>
      </c>
      <c r="B23" s="16" t="s">
        <v>48</v>
      </c>
      <c r="C23" s="14">
        <f>SUM(C24:C26)</f>
        <v>26.3347</v>
      </c>
      <c r="D23" s="14" t="s">
        <v>16</v>
      </c>
      <c r="E23" s="12"/>
      <c r="F23" s="27">
        <f t="shared" si="0"/>
        <v>26.3347</v>
      </c>
      <c r="G23" s="15" t="s">
        <v>18</v>
      </c>
      <c r="H23" s="27"/>
      <c r="I23" s="29"/>
      <c r="J23" s="27"/>
    </row>
    <row r="24" s="1" customFormat="1" ht="63" customHeight="1" spans="1:10">
      <c r="A24" s="17">
        <v>1</v>
      </c>
      <c r="B24" s="18" t="s">
        <v>49</v>
      </c>
      <c r="C24" s="11">
        <v>25.22</v>
      </c>
      <c r="D24" s="11"/>
      <c r="E24" s="9"/>
      <c r="F24" s="11">
        <f t="shared" si="0"/>
        <v>25.22</v>
      </c>
      <c r="G24" s="17" t="s">
        <v>22</v>
      </c>
      <c r="H24" s="19">
        <v>1184</v>
      </c>
      <c r="I24" s="29">
        <f t="shared" si="1"/>
        <v>213.006756756757</v>
      </c>
      <c r="J24" s="19" t="s">
        <v>50</v>
      </c>
    </row>
    <row r="25" s="1" customFormat="1" ht="23" customHeight="1" spans="1:10">
      <c r="A25" s="17">
        <v>2</v>
      </c>
      <c r="B25" s="18" t="s">
        <v>51</v>
      </c>
      <c r="C25" s="11">
        <v>0.1147</v>
      </c>
      <c r="D25" s="11" t="s">
        <v>16</v>
      </c>
      <c r="E25" s="9"/>
      <c r="F25" s="11">
        <f t="shared" si="0"/>
        <v>0.1147</v>
      </c>
      <c r="G25" s="17" t="s">
        <v>22</v>
      </c>
      <c r="H25" s="19">
        <v>24</v>
      </c>
      <c r="I25" s="29">
        <f t="shared" si="1"/>
        <v>47.7916666666667</v>
      </c>
      <c r="J25" s="19"/>
    </row>
    <row r="26" s="1" customFormat="1" ht="21" customHeight="1" spans="1:10">
      <c r="A26" s="17">
        <v>3</v>
      </c>
      <c r="B26" s="18" t="s">
        <v>52</v>
      </c>
      <c r="C26" s="11">
        <v>1</v>
      </c>
      <c r="D26" s="14"/>
      <c r="E26" s="9"/>
      <c r="F26" s="11">
        <f t="shared" si="0"/>
        <v>1</v>
      </c>
      <c r="G26" s="17" t="s">
        <v>34</v>
      </c>
      <c r="H26" s="19">
        <v>2</v>
      </c>
      <c r="I26" s="29">
        <f t="shared" si="1"/>
        <v>5000</v>
      </c>
      <c r="J26" s="19"/>
    </row>
    <row r="27" s="1" customFormat="1" ht="19" customHeight="1" spans="1:10">
      <c r="A27" s="15"/>
      <c r="B27" s="16" t="s">
        <v>53</v>
      </c>
      <c r="C27" s="14">
        <f>C28+C43</f>
        <v>302.4696</v>
      </c>
      <c r="D27" s="14"/>
      <c r="E27" s="12"/>
      <c r="F27" s="14">
        <f t="shared" si="0"/>
        <v>302.4696</v>
      </c>
      <c r="G27" s="15" t="s">
        <v>18</v>
      </c>
      <c r="H27" s="27"/>
      <c r="I27" s="14"/>
      <c r="J27" s="35"/>
    </row>
    <row r="28" s="1" customFormat="1" ht="25" customHeight="1" spans="1:10">
      <c r="A28" s="15" t="s">
        <v>19</v>
      </c>
      <c r="B28" s="16" t="s">
        <v>20</v>
      </c>
      <c r="C28" s="14">
        <f>SUM(C29:C39)</f>
        <v>257.0583</v>
      </c>
      <c r="D28" s="14"/>
      <c r="E28" s="12"/>
      <c r="F28" s="14">
        <f t="shared" si="0"/>
        <v>257.0583</v>
      </c>
      <c r="G28" s="15"/>
      <c r="H28" s="27"/>
      <c r="I28" s="14"/>
      <c r="J28" s="35"/>
    </row>
    <row r="29" s="1" customFormat="1" ht="22" customHeight="1" spans="1:10">
      <c r="A29" s="17">
        <v>1</v>
      </c>
      <c r="B29" s="18" t="s">
        <v>21</v>
      </c>
      <c r="C29" s="11">
        <v>4.27</v>
      </c>
      <c r="D29" s="11" t="s">
        <v>16</v>
      </c>
      <c r="E29" s="9"/>
      <c r="F29" s="11">
        <f t="shared" si="0"/>
        <v>4.27</v>
      </c>
      <c r="G29" s="17" t="s">
        <v>22</v>
      </c>
      <c r="H29" s="19">
        <f>3025*1.1</f>
        <v>3327.5</v>
      </c>
      <c r="I29" s="29">
        <f>F29/H29*10000</f>
        <v>12.8324567993989</v>
      </c>
      <c r="J29" s="19"/>
    </row>
    <row r="30" s="1" customFormat="1" ht="42" customHeight="1" spans="1:10">
      <c r="A30" s="17">
        <v>2</v>
      </c>
      <c r="B30" s="18" t="s">
        <v>24</v>
      </c>
      <c r="C30" s="11">
        <v>19.38</v>
      </c>
      <c r="D30" s="14"/>
      <c r="E30" s="9"/>
      <c r="F30" s="11">
        <f t="shared" ref="F30:F48" si="2">C30</f>
        <v>19.38</v>
      </c>
      <c r="G30" s="17" t="s">
        <v>22</v>
      </c>
      <c r="H30" s="19">
        <f>H29*0.3</f>
        <v>998.25</v>
      </c>
      <c r="I30" s="29">
        <f t="shared" ref="I30:I48" si="3">F30/H30*10000</f>
        <v>194.139744552968</v>
      </c>
      <c r="J30" s="19" t="s">
        <v>54</v>
      </c>
    </row>
    <row r="31" s="1" customFormat="1" ht="19" customHeight="1" spans="1:10">
      <c r="A31" s="17">
        <v>3</v>
      </c>
      <c r="B31" s="18" t="s">
        <v>26</v>
      </c>
      <c r="C31" s="11">
        <v>87.6286</v>
      </c>
      <c r="D31" s="14"/>
      <c r="E31" s="9"/>
      <c r="F31" s="11">
        <f t="shared" si="2"/>
        <v>87.6286</v>
      </c>
      <c r="G31" s="17" t="s">
        <v>22</v>
      </c>
      <c r="H31" s="19">
        <f>H29</f>
        <v>3327.5</v>
      </c>
      <c r="I31" s="29">
        <f t="shared" si="3"/>
        <v>263.346656649136</v>
      </c>
      <c r="J31" s="19"/>
    </row>
    <row r="32" s="1" customFormat="1" ht="18" customHeight="1" spans="1:10">
      <c r="A32" s="17">
        <v>4</v>
      </c>
      <c r="B32" s="18" t="s">
        <v>27</v>
      </c>
      <c r="C32" s="11">
        <v>1.4343</v>
      </c>
      <c r="D32" s="11" t="s">
        <v>16</v>
      </c>
      <c r="E32" s="9"/>
      <c r="F32" s="11">
        <f t="shared" si="2"/>
        <v>1.4343</v>
      </c>
      <c r="G32" s="17" t="s">
        <v>22</v>
      </c>
      <c r="H32" s="19">
        <v>300</v>
      </c>
      <c r="I32" s="29">
        <f t="shared" si="3"/>
        <v>47.81</v>
      </c>
      <c r="J32" s="19"/>
    </row>
    <row r="33" s="1" customFormat="1" ht="18" customHeight="1" spans="1:10">
      <c r="A33" s="17">
        <v>5</v>
      </c>
      <c r="B33" s="18" t="s">
        <v>28</v>
      </c>
      <c r="C33" s="11">
        <v>0.109</v>
      </c>
      <c r="D33" s="11" t="s">
        <v>16</v>
      </c>
      <c r="E33" s="9"/>
      <c r="F33" s="11">
        <f t="shared" si="2"/>
        <v>0.109</v>
      </c>
      <c r="G33" s="17" t="s">
        <v>29</v>
      </c>
      <c r="H33" s="19">
        <v>2</v>
      </c>
      <c r="I33" s="29">
        <f t="shared" si="3"/>
        <v>545</v>
      </c>
      <c r="J33" s="19"/>
    </row>
    <row r="34" s="1" customFormat="1" ht="18" customHeight="1" spans="1:10">
      <c r="A34" s="17">
        <v>6</v>
      </c>
      <c r="B34" s="18" t="s">
        <v>30</v>
      </c>
      <c r="C34" s="11">
        <v>6.19</v>
      </c>
      <c r="D34" s="11" t="s">
        <v>16</v>
      </c>
      <c r="E34" s="9"/>
      <c r="F34" s="11">
        <f t="shared" si="2"/>
        <v>6.19</v>
      </c>
      <c r="G34" s="17" t="s">
        <v>22</v>
      </c>
      <c r="H34" s="19">
        <f>4955.87*1.1</f>
        <v>5451.457</v>
      </c>
      <c r="I34" s="29">
        <f t="shared" si="3"/>
        <v>11.3547625891574</v>
      </c>
      <c r="J34" s="19"/>
    </row>
    <row r="35" s="1" customFormat="1" ht="38" customHeight="1" spans="1:10">
      <c r="A35" s="17">
        <v>7</v>
      </c>
      <c r="B35" s="18" t="s">
        <v>31</v>
      </c>
      <c r="C35" s="11">
        <v>11.34</v>
      </c>
      <c r="D35" s="11"/>
      <c r="E35" s="9"/>
      <c r="F35" s="11">
        <f t="shared" si="2"/>
        <v>11.34</v>
      </c>
      <c r="G35" s="17" t="s">
        <v>22</v>
      </c>
      <c r="H35" s="19">
        <f>H34*0.15</f>
        <v>817.71855</v>
      </c>
      <c r="I35" s="29">
        <f t="shared" si="3"/>
        <v>138.678522090516</v>
      </c>
      <c r="J35" s="19" t="s">
        <v>25</v>
      </c>
    </row>
    <row r="36" s="1" customFormat="1" ht="19" customHeight="1" spans="1:10">
      <c r="A36" s="17">
        <v>8</v>
      </c>
      <c r="B36" s="18" t="s">
        <v>32</v>
      </c>
      <c r="C36" s="11">
        <v>96.86</v>
      </c>
      <c r="D36" s="11" t="s">
        <v>16</v>
      </c>
      <c r="E36" s="9"/>
      <c r="F36" s="11">
        <f t="shared" si="2"/>
        <v>96.86</v>
      </c>
      <c r="G36" s="17" t="s">
        <v>22</v>
      </c>
      <c r="H36" s="19">
        <f>H34</f>
        <v>5451.457</v>
      </c>
      <c r="I36" s="29">
        <f t="shared" si="3"/>
        <v>177.677270498511</v>
      </c>
      <c r="J36" s="19"/>
    </row>
    <row r="37" s="1" customFormat="1" ht="19" customHeight="1" spans="1:10">
      <c r="A37" s="17">
        <v>9</v>
      </c>
      <c r="B37" s="18" t="s">
        <v>33</v>
      </c>
      <c r="C37" s="11">
        <v>0.25</v>
      </c>
      <c r="D37" s="11"/>
      <c r="E37" s="9"/>
      <c r="F37" s="11">
        <f t="shared" si="2"/>
        <v>0.25</v>
      </c>
      <c r="G37" s="17" t="s">
        <v>34</v>
      </c>
      <c r="H37" s="19">
        <v>1</v>
      </c>
      <c r="I37" s="29">
        <f t="shared" si="3"/>
        <v>2500</v>
      </c>
      <c r="J37" s="19"/>
    </row>
    <row r="38" s="1" customFormat="1" ht="19" customHeight="1" spans="1:10">
      <c r="A38" s="17">
        <v>10</v>
      </c>
      <c r="B38" s="18" t="s">
        <v>35</v>
      </c>
      <c r="C38" s="11">
        <v>20.13</v>
      </c>
      <c r="D38" s="11" t="s">
        <v>16</v>
      </c>
      <c r="E38" s="9"/>
      <c r="F38" s="11">
        <f t="shared" si="2"/>
        <v>20.13</v>
      </c>
      <c r="G38" s="17" t="s">
        <v>36</v>
      </c>
      <c r="H38" s="19">
        <v>300</v>
      </c>
      <c r="I38" s="29">
        <f t="shared" si="3"/>
        <v>671</v>
      </c>
      <c r="J38" s="19"/>
    </row>
    <row r="39" s="1" customFormat="1" ht="19" customHeight="1" spans="1:10">
      <c r="A39" s="17">
        <v>11</v>
      </c>
      <c r="B39" s="18" t="s">
        <v>39</v>
      </c>
      <c r="C39" s="11">
        <f>C40+C41+C42</f>
        <v>9.4664</v>
      </c>
      <c r="D39" s="11"/>
      <c r="E39" s="9"/>
      <c r="F39" s="11">
        <f t="shared" si="2"/>
        <v>9.4664</v>
      </c>
      <c r="G39" s="17" t="s">
        <v>36</v>
      </c>
      <c r="H39" s="19">
        <v>97.5</v>
      </c>
      <c r="I39" s="29">
        <f t="shared" si="3"/>
        <v>970.912820512821</v>
      </c>
      <c r="J39" s="19"/>
    </row>
    <row r="40" s="1" customFormat="1" ht="22" customHeight="1" spans="1:10">
      <c r="A40" s="17" t="s">
        <v>40</v>
      </c>
      <c r="B40" s="18" t="s">
        <v>41</v>
      </c>
      <c r="C40" s="11">
        <v>5.0008</v>
      </c>
      <c r="D40" s="11"/>
      <c r="E40" s="9"/>
      <c r="F40" s="11">
        <f t="shared" si="2"/>
        <v>5.0008</v>
      </c>
      <c r="G40" s="17" t="s">
        <v>36</v>
      </c>
      <c r="H40" s="19">
        <v>97.5</v>
      </c>
      <c r="I40" s="29">
        <f t="shared" si="3"/>
        <v>512.902564102564</v>
      </c>
      <c r="J40" s="19"/>
    </row>
    <row r="41" s="1" customFormat="1" ht="22" customHeight="1" spans="1:10">
      <c r="A41" s="17" t="s">
        <v>42</v>
      </c>
      <c r="B41" s="18" t="s">
        <v>43</v>
      </c>
      <c r="C41" s="11">
        <v>0.7856</v>
      </c>
      <c r="D41" s="11"/>
      <c r="E41" s="9"/>
      <c r="F41" s="11">
        <f t="shared" si="2"/>
        <v>0.7856</v>
      </c>
      <c r="G41" s="17" t="s">
        <v>44</v>
      </c>
      <c r="H41" s="19">
        <v>4</v>
      </c>
      <c r="I41" s="29">
        <f t="shared" si="3"/>
        <v>1964</v>
      </c>
      <c r="J41" s="19"/>
    </row>
    <row r="42" s="1" customFormat="1" ht="22" customHeight="1" spans="1:10">
      <c r="A42" s="17" t="s">
        <v>45</v>
      </c>
      <c r="B42" s="18" t="s">
        <v>46</v>
      </c>
      <c r="C42" s="11">
        <v>3.68</v>
      </c>
      <c r="D42" s="11"/>
      <c r="E42" s="9"/>
      <c r="F42" s="11">
        <f t="shared" si="2"/>
        <v>3.68</v>
      </c>
      <c r="G42" s="17" t="s">
        <v>22</v>
      </c>
      <c r="H42" s="19">
        <v>195</v>
      </c>
      <c r="I42" s="29">
        <f t="shared" si="3"/>
        <v>188.717948717949</v>
      </c>
      <c r="J42" s="19"/>
    </row>
    <row r="43" s="1" customFormat="1" ht="25" customHeight="1" spans="1:10">
      <c r="A43" s="15" t="s">
        <v>47</v>
      </c>
      <c r="B43" s="16" t="s">
        <v>48</v>
      </c>
      <c r="C43" s="14">
        <f>SUM(C44:C48)</f>
        <v>45.4113</v>
      </c>
      <c r="D43" s="14"/>
      <c r="E43" s="12"/>
      <c r="F43" s="14">
        <f t="shared" si="2"/>
        <v>45.4113</v>
      </c>
      <c r="G43" s="15"/>
      <c r="H43" s="27"/>
      <c r="I43" s="29"/>
      <c r="J43" s="14"/>
    </row>
    <row r="44" s="1" customFormat="1" ht="24" customHeight="1" spans="1:10">
      <c r="A44" s="17">
        <v>1</v>
      </c>
      <c r="B44" s="18" t="s">
        <v>49</v>
      </c>
      <c r="C44" s="11">
        <v>12.3</v>
      </c>
      <c r="D44" s="11"/>
      <c r="E44" s="9"/>
      <c r="F44" s="11">
        <f t="shared" si="2"/>
        <v>12.3</v>
      </c>
      <c r="G44" s="17" t="s">
        <v>22</v>
      </c>
      <c r="H44" s="19">
        <v>576.1</v>
      </c>
      <c r="I44" s="29">
        <f t="shared" si="3"/>
        <v>213.504599895851</v>
      </c>
      <c r="J44" s="19" t="s">
        <v>55</v>
      </c>
    </row>
    <row r="45" s="1" customFormat="1" ht="19" customHeight="1" spans="1:10">
      <c r="A45" s="17">
        <v>2</v>
      </c>
      <c r="B45" s="18" t="s">
        <v>51</v>
      </c>
      <c r="C45" s="11">
        <v>0.0669</v>
      </c>
      <c r="D45" s="11" t="s">
        <v>16</v>
      </c>
      <c r="E45" s="9"/>
      <c r="F45" s="11">
        <f t="shared" si="2"/>
        <v>0.0669</v>
      </c>
      <c r="G45" s="17" t="s">
        <v>22</v>
      </c>
      <c r="H45" s="19">
        <v>14</v>
      </c>
      <c r="I45" s="29">
        <f t="shared" si="3"/>
        <v>47.7857142857143</v>
      </c>
      <c r="J45" s="19"/>
    </row>
    <row r="46" s="1" customFormat="1" ht="19" customHeight="1" spans="1:10">
      <c r="A46" s="17">
        <v>3</v>
      </c>
      <c r="B46" s="18" t="s">
        <v>56</v>
      </c>
      <c r="C46" s="11">
        <v>30.59</v>
      </c>
      <c r="D46" s="19"/>
      <c r="E46" s="17"/>
      <c r="F46" s="11">
        <f t="shared" si="2"/>
        <v>30.59</v>
      </c>
      <c r="G46" s="17" t="s">
        <v>22</v>
      </c>
      <c r="H46" s="19">
        <v>1505</v>
      </c>
      <c r="I46" s="29">
        <f t="shared" si="3"/>
        <v>203.255813953488</v>
      </c>
      <c r="J46" s="19"/>
    </row>
    <row r="47" s="1" customFormat="1" ht="19" customHeight="1" spans="1:10">
      <c r="A47" s="17">
        <v>4</v>
      </c>
      <c r="B47" s="18" t="s">
        <v>57</v>
      </c>
      <c r="C47" s="11">
        <v>2.3544</v>
      </c>
      <c r="D47" s="11"/>
      <c r="E47" s="9"/>
      <c r="F47" s="11">
        <f t="shared" si="2"/>
        <v>2.3544</v>
      </c>
      <c r="G47" s="17" t="s">
        <v>22</v>
      </c>
      <c r="H47" s="19">
        <v>270</v>
      </c>
      <c r="I47" s="29">
        <f t="shared" si="3"/>
        <v>87.2</v>
      </c>
      <c r="J47" s="19"/>
    </row>
    <row r="48" s="1" customFormat="1" ht="19" customHeight="1" spans="1:10">
      <c r="A48" s="17">
        <v>5</v>
      </c>
      <c r="B48" s="18" t="s">
        <v>58</v>
      </c>
      <c r="C48" s="11">
        <v>0.1</v>
      </c>
      <c r="D48" s="14"/>
      <c r="E48" s="9"/>
      <c r="F48" s="11">
        <f t="shared" si="2"/>
        <v>0.1</v>
      </c>
      <c r="G48" s="17" t="s">
        <v>34</v>
      </c>
      <c r="H48" s="19">
        <v>1</v>
      </c>
      <c r="I48" s="29">
        <f t="shared" si="3"/>
        <v>1000</v>
      </c>
      <c r="J48" s="19"/>
    </row>
    <row r="49" s="1" customFormat="1" ht="21" customHeight="1" spans="1:10">
      <c r="A49" s="12" t="s">
        <v>59</v>
      </c>
      <c r="B49" s="13" t="s">
        <v>9</v>
      </c>
      <c r="C49" s="14"/>
      <c r="D49" s="14"/>
      <c r="E49" s="28">
        <f>SUM(E50:E57)</f>
        <v>46.0269768</v>
      </c>
      <c r="F49" s="14">
        <f t="shared" ref="F49:F58" si="4">E49</f>
        <v>46.0269768</v>
      </c>
      <c r="G49" s="12" t="s">
        <v>18</v>
      </c>
      <c r="H49" s="14"/>
      <c r="I49" s="14"/>
      <c r="J49" s="34">
        <f>F49/F59</f>
        <v>0.0655897865306239</v>
      </c>
    </row>
    <row r="50" s="1" customFormat="1" ht="22" customHeight="1" spans="1:10">
      <c r="A50" s="9">
        <v>1</v>
      </c>
      <c r="B50" s="20" t="s">
        <v>60</v>
      </c>
      <c r="C50" s="21" t="s">
        <v>61</v>
      </c>
      <c r="D50" s="22"/>
      <c r="E50" s="29">
        <f>F5*1.5%</f>
        <v>9.5290305</v>
      </c>
      <c r="F50" s="11">
        <f t="shared" si="4"/>
        <v>9.5290305</v>
      </c>
      <c r="G50" s="30" t="s">
        <v>18</v>
      </c>
      <c r="H50" s="31" t="s">
        <v>62</v>
      </c>
      <c r="I50" s="37"/>
      <c r="J50" s="11"/>
    </row>
    <row r="51" s="1" customFormat="1" ht="22" customHeight="1" spans="1:10">
      <c r="A51" s="9">
        <v>2</v>
      </c>
      <c r="B51" s="20" t="s">
        <v>63</v>
      </c>
      <c r="C51" s="21" t="s">
        <v>64</v>
      </c>
      <c r="D51" s="22"/>
      <c r="E51" s="29">
        <f>F5*0.3%</f>
        <v>1.9058061</v>
      </c>
      <c r="F51" s="11">
        <f t="shared" si="4"/>
        <v>1.9058061</v>
      </c>
      <c r="G51" s="30" t="s">
        <v>18</v>
      </c>
      <c r="H51" s="31" t="s">
        <v>62</v>
      </c>
      <c r="I51" s="37"/>
      <c r="J51" s="11"/>
    </row>
    <row r="52" s="1" customFormat="1" ht="22" customHeight="1" spans="1:10">
      <c r="A52" s="9">
        <v>3</v>
      </c>
      <c r="B52" s="20" t="s">
        <v>65</v>
      </c>
      <c r="C52" s="21" t="s">
        <v>66</v>
      </c>
      <c r="D52" s="22"/>
      <c r="E52" s="29">
        <f>F5*2.5%</f>
        <v>15.8817175</v>
      </c>
      <c r="F52" s="11">
        <f t="shared" si="4"/>
        <v>15.8817175</v>
      </c>
      <c r="G52" s="30" t="s">
        <v>18</v>
      </c>
      <c r="H52" s="31" t="s">
        <v>62</v>
      </c>
      <c r="I52" s="37"/>
      <c r="J52" s="11"/>
    </row>
    <row r="53" s="1" customFormat="1" ht="22" customHeight="1" spans="1:10">
      <c r="A53" s="9">
        <v>4</v>
      </c>
      <c r="B53" s="20" t="s">
        <v>67</v>
      </c>
      <c r="C53" s="21" t="s">
        <v>68</v>
      </c>
      <c r="D53" s="22"/>
      <c r="E53" s="29">
        <f>F5*0.8%</f>
        <v>5.0821496</v>
      </c>
      <c r="F53" s="11">
        <f t="shared" si="4"/>
        <v>5.0821496</v>
      </c>
      <c r="G53" s="30" t="s">
        <v>18</v>
      </c>
      <c r="H53" s="31" t="s">
        <v>69</v>
      </c>
      <c r="I53" s="37"/>
      <c r="J53" s="11"/>
    </row>
    <row r="54" s="1" customFormat="1" ht="22" customHeight="1" spans="1:10">
      <c r="A54" s="9">
        <v>5</v>
      </c>
      <c r="B54" s="20" t="s">
        <v>70</v>
      </c>
      <c r="C54" s="21" t="s">
        <v>71</v>
      </c>
      <c r="D54" s="22"/>
      <c r="E54" s="29">
        <f>F5*0.6%</f>
        <v>3.8116122</v>
      </c>
      <c r="F54" s="11">
        <f t="shared" si="4"/>
        <v>3.8116122</v>
      </c>
      <c r="G54" s="30" t="s">
        <v>18</v>
      </c>
      <c r="H54" s="31" t="s">
        <v>62</v>
      </c>
      <c r="I54" s="37"/>
      <c r="J54" s="11"/>
    </row>
    <row r="55" s="1" customFormat="1" ht="22" customHeight="1" spans="1:10">
      <c r="A55" s="9">
        <v>6</v>
      </c>
      <c r="B55" s="23" t="s">
        <v>72</v>
      </c>
      <c r="C55" s="21"/>
      <c r="D55" s="22"/>
      <c r="E55" s="29">
        <f>(H10+H15+H24+H31+H36+H44+H46)*2.5/10000</f>
        <v>5.36978</v>
      </c>
      <c r="F55" s="11">
        <f t="shared" si="4"/>
        <v>5.36978</v>
      </c>
      <c r="G55" s="30" t="s">
        <v>18</v>
      </c>
      <c r="H55" s="31" t="s">
        <v>73</v>
      </c>
      <c r="I55" s="37"/>
      <c r="J55" s="11"/>
    </row>
    <row r="56" s="1" customFormat="1" ht="22" customHeight="1" spans="1:10">
      <c r="A56" s="9">
        <v>7</v>
      </c>
      <c r="B56" s="23" t="s">
        <v>74</v>
      </c>
      <c r="C56" s="21" t="s">
        <v>75</v>
      </c>
      <c r="D56" s="22"/>
      <c r="E56" s="29">
        <f>F5*0.2%</f>
        <v>1.2705374</v>
      </c>
      <c r="F56" s="11">
        <f t="shared" si="4"/>
        <v>1.2705374</v>
      </c>
      <c r="G56" s="30" t="s">
        <v>18</v>
      </c>
      <c r="H56" s="31" t="s">
        <v>62</v>
      </c>
      <c r="I56" s="37"/>
      <c r="J56" s="11"/>
    </row>
    <row r="57" s="1" customFormat="1" ht="22" customHeight="1" spans="1:10">
      <c r="A57" s="9">
        <v>8</v>
      </c>
      <c r="B57" s="23" t="s">
        <v>76</v>
      </c>
      <c r="C57" s="21" t="s">
        <v>77</v>
      </c>
      <c r="D57" s="22"/>
      <c r="E57" s="29">
        <f>F5*0.5%</f>
        <v>3.1763435</v>
      </c>
      <c r="F57" s="29">
        <f t="shared" si="4"/>
        <v>3.1763435</v>
      </c>
      <c r="G57" s="30" t="s">
        <v>18</v>
      </c>
      <c r="H57" s="31" t="s">
        <v>69</v>
      </c>
      <c r="I57" s="37"/>
      <c r="J57" s="11"/>
    </row>
    <row r="58" s="1" customFormat="1" ht="31" customHeight="1" spans="1:10">
      <c r="A58" s="12" t="s">
        <v>78</v>
      </c>
      <c r="B58" s="13" t="s">
        <v>79</v>
      </c>
      <c r="C58" s="24" t="s">
        <v>80</v>
      </c>
      <c r="D58" s="25"/>
      <c r="E58" s="28">
        <f>(F5+F49)*3%</f>
        <v>20.438870304</v>
      </c>
      <c r="F58" s="14">
        <f t="shared" si="4"/>
        <v>20.438870304</v>
      </c>
      <c r="G58" s="12" t="s">
        <v>18</v>
      </c>
      <c r="H58" s="24"/>
      <c r="I58" s="25"/>
      <c r="J58" s="34">
        <f>F58/F59</f>
        <v>0.029125987265939</v>
      </c>
    </row>
    <row r="59" s="1" customFormat="1" ht="35" customHeight="1" spans="1:10">
      <c r="A59" s="12" t="s">
        <v>81</v>
      </c>
      <c r="B59" s="13" t="s">
        <v>82</v>
      </c>
      <c r="C59" s="26">
        <f>C5</f>
        <v>635.2687</v>
      </c>
      <c r="D59" s="26" t="str">
        <f>D5</f>
        <v> </v>
      </c>
      <c r="E59" s="28">
        <f>E49+E58</f>
        <v>66.465847104</v>
      </c>
      <c r="F59" s="32">
        <v>701.74</v>
      </c>
      <c r="G59" s="12" t="s">
        <v>18</v>
      </c>
      <c r="H59" s="24"/>
      <c r="I59" s="25"/>
      <c r="J59" s="14"/>
    </row>
  </sheetData>
  <autoFilter xmlns:etc="http://www.wps.cn/officeDocument/2017/etCustomData" ref="A1:J59" etc:filterBottomFollowUsedRange="0">
    <extLst/>
  </autoFilter>
  <mergeCells count="25">
    <mergeCell ref="A1:J1"/>
    <mergeCell ref="A2:J2"/>
    <mergeCell ref="C3:F3"/>
    <mergeCell ref="G3:I3"/>
    <mergeCell ref="C50:D50"/>
    <mergeCell ref="H50:I50"/>
    <mergeCell ref="C51:D51"/>
    <mergeCell ref="H51:I51"/>
    <mergeCell ref="C52:D52"/>
    <mergeCell ref="H52:I52"/>
    <mergeCell ref="C53:D53"/>
    <mergeCell ref="H53:I53"/>
    <mergeCell ref="C54:D54"/>
    <mergeCell ref="H54:I54"/>
    <mergeCell ref="C55:D55"/>
    <mergeCell ref="H55:I55"/>
    <mergeCell ref="C56:D56"/>
    <mergeCell ref="H56:I56"/>
    <mergeCell ref="C57:D57"/>
    <mergeCell ref="H57:I57"/>
    <mergeCell ref="C58:D58"/>
    <mergeCell ref="H58:I58"/>
    <mergeCell ref="H59:I59"/>
    <mergeCell ref="A3:A4"/>
    <mergeCell ref="B3:B4"/>
  </mergeCells>
  <pageMargins left="0.314583333333333" right="0.354166666666667" top="0.550694444444444" bottom="0.550694444444444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plxspj</cp:lastModifiedBy>
  <dcterms:created xsi:type="dcterms:W3CDTF">2015-09-21T14:18:00Z</dcterms:created>
  <cp:lastPrinted>2026-01-06T12:42:00Z</cp:lastPrinted>
  <dcterms:modified xsi:type="dcterms:W3CDTF">2026-04-02T14:20:52Z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ubyTemplateID" linkTarget="0">
    <vt:lpwstr>11</vt:lpwstr>
  </property>
  <property fmtid="{D5CDD505-2E9C-101B-9397-08002B2CF9AE}" pid="4" name="ICV">
    <vt:lpwstr>30BC93EF49D114EBC40ACE693EB0FE9E_43</vt:lpwstr>
  </property>
  <property fmtid="{D5CDD505-2E9C-101B-9397-08002B2CF9AE}" pid="5" name="CalculationRule">
    <vt:i4>0</vt:i4>
  </property>
</Properties>
</file>