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<sst xmlns="http://schemas.openxmlformats.org/spreadsheetml/2006/main" count="174" uniqueCount="90">
  <si>
    <t>工程概算审定表</t>
  </si>
  <si>
    <t>工程名称：灵沙乡市场改造项目</t>
  </si>
  <si>
    <t>序号</t>
  </si>
  <si>
    <t>项目名称</t>
  </si>
  <si>
    <t>概算价值（万元）</t>
  </si>
  <si>
    <t>技术经济指标（元）</t>
  </si>
  <si>
    <t>占投资额（%）</t>
  </si>
  <si>
    <t>备注</t>
  </si>
  <si>
    <t>建筑工程</t>
  </si>
  <si>
    <t>安装工程</t>
  </si>
  <si>
    <t>设备及工器具购置</t>
  </si>
  <si>
    <t>其他费用</t>
  </si>
  <si>
    <t>合计</t>
  </si>
  <si>
    <t>单位</t>
  </si>
  <si>
    <t>数量</t>
  </si>
  <si>
    <t>单价</t>
  </si>
  <si>
    <t>Ⅰ</t>
  </si>
  <si>
    <t>工程费用</t>
  </si>
  <si>
    <t>一</t>
  </si>
  <si>
    <t>农贸核心区</t>
  </si>
  <si>
    <t>项</t>
  </si>
  <si>
    <t>钢结构大棚</t>
  </si>
  <si>
    <t>㎡</t>
  </si>
  <si>
    <t>钢结构框架彩钢棚，高度4.5米。（主要用餐饮区）</t>
  </si>
  <si>
    <t>①</t>
  </si>
  <si>
    <t>土建</t>
  </si>
  <si>
    <t>②</t>
  </si>
  <si>
    <t>给排水</t>
  </si>
  <si>
    <t>③</t>
  </si>
  <si>
    <t>电气</t>
  </si>
  <si>
    <t>钢结构框架彩钢棚，高度4.0米。敞开式（主要用于日常百货、蔬菜水果、服饰、花卉等区）</t>
  </si>
  <si>
    <t>钢结构框架彩钢棚，高度4.0米。敞开式（主要用于水产、肉类区）</t>
  </si>
  <si>
    <t>钢结构框架彩钢棚，高度4.0米。半封闭式（主要用于汽修区）</t>
  </si>
  <si>
    <t>硬化区域</t>
  </si>
  <si>
    <t>餐饮区隔断</t>
  </si>
  <si>
    <t>二</t>
  </si>
  <si>
    <t>畜禽交易区</t>
  </si>
  <si>
    <t>钢结构框架彩钢棚，高度4.0米。敞开式（主要用于鸡、鸭等交易区）</t>
  </si>
  <si>
    <t>三</t>
  </si>
  <si>
    <t>商业区</t>
  </si>
  <si>
    <t>钢结构商铺</t>
  </si>
  <si>
    <t>套</t>
  </si>
  <si>
    <t>定制集装箱商铺</t>
  </si>
  <si>
    <t>四</t>
  </si>
  <si>
    <t>配套工程</t>
  </si>
  <si>
    <t>配套给水工程</t>
  </si>
  <si>
    <t>给水管道</t>
  </si>
  <si>
    <t>m</t>
  </si>
  <si>
    <t>给水</t>
  </si>
  <si>
    <t>给水阀门井</t>
  </si>
  <si>
    <t>座</t>
  </si>
  <si>
    <t>给水水表检查井</t>
  </si>
  <si>
    <t>④</t>
  </si>
  <si>
    <t>消防管道</t>
  </si>
  <si>
    <t>消防</t>
  </si>
  <si>
    <t>⑤</t>
  </si>
  <si>
    <t>检查井</t>
  </si>
  <si>
    <t>⑥</t>
  </si>
  <si>
    <t>干粉灭火器</t>
  </si>
  <si>
    <t>配套排水工程</t>
  </si>
  <si>
    <t>管道</t>
  </si>
  <si>
    <t>雨、污</t>
  </si>
  <si>
    <t>雨水箅子</t>
  </si>
  <si>
    <t>个</t>
  </si>
  <si>
    <t>配套照明工程</t>
  </si>
  <si>
    <t>埋地线缆</t>
  </si>
  <si>
    <t>带保护套管</t>
  </si>
  <si>
    <t>监控</t>
  </si>
  <si>
    <t>路灯</t>
  </si>
  <si>
    <t>盏</t>
  </si>
  <si>
    <t>钢结构大门</t>
  </si>
  <si>
    <t>东、西门</t>
  </si>
  <si>
    <t>铁艺推拉门</t>
  </si>
  <si>
    <t>南、北门</t>
  </si>
  <si>
    <t>围墙</t>
  </si>
  <si>
    <t>隔离带</t>
  </si>
  <si>
    <t>Ⅱ</t>
  </si>
  <si>
    <t>1</t>
  </si>
  <si>
    <t>设计费</t>
  </si>
  <si>
    <t>2</t>
  </si>
  <si>
    <t>测量费</t>
  </si>
  <si>
    <t>3</t>
  </si>
  <si>
    <t>工程监理费</t>
  </si>
  <si>
    <t>4</t>
  </si>
  <si>
    <t>清单编制及控制价和结算、决算审查费</t>
  </si>
  <si>
    <t>Ⅲ</t>
  </si>
  <si>
    <r>
      <rPr>
        <sz val="8"/>
        <rFont val="宋体"/>
        <charset val="134"/>
        <scheme val="minor"/>
      </rPr>
      <t>预备费1</t>
    </r>
    <r>
      <rPr>
        <b/>
        <sz val="11"/>
        <rFont val="Times New Roman"/>
        <charset val="134"/>
      </rPr>
      <t>%</t>
    </r>
  </si>
  <si>
    <t>Ⅳ</t>
  </si>
  <si>
    <t>总计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</si>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</sst>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  <numFmt numFmtId="179" formatCode="0.0%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11"/>
      <color indexed="8"/>
      <name val="Times New Roman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/>
    </xf>
    <xf numFmtId="177" fontId="7" fillId="0" borderId="6" xfId="0" applyNumberFormat="1" applyFont="1" applyFill="1" applyBorder="1" applyAlignment="1"/>
    <xf numFmtId="178" fontId="8" fillId="0" borderId="6" xfId="0" applyNumberFormat="1" applyFont="1" applyFill="1" applyBorder="1" applyAlignment="1" applyProtection="1">
      <alignment horizontal="center" vertical="center"/>
      <protection locked="0"/>
    </xf>
    <xf numFmtId="179" fontId="4" fillId="0" borderId="6" xfId="3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177" fontId="8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>
      <alignment vertical="center"/>
    </xf>
    <xf numFmtId="177" fontId="0" fillId="0" borderId="6" xfId="0" applyNumberFormat="1" applyFill="1" applyBorder="1">
      <alignment vertical="center"/>
    </xf>
    <xf numFmtId="179" fontId="9" fillId="0" borderId="6" xfId="3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177" fontId="7" fillId="0" borderId="11" xfId="0" applyNumberFormat="1" applyFont="1" applyFill="1" applyBorder="1" applyAlignment="1"/>
    <xf numFmtId="0" fontId="1" fillId="0" borderId="12" xfId="0" applyFont="1" applyFill="1" applyBorder="1" applyAlignment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78" fontId="8" fillId="0" borderId="0" xfId="0" applyNumberFormat="1" applyFon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0" xfId="3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view="pageBreakPreview" zoomScaleNormal="100" topLeftCell="A36" workbookViewId="0">
      <selection activeCell="G59" sqref="G59"/>
    </sheetView>
  </sheetViews>
  <sheetFormatPr defaultColWidth="9" defaultRowHeight="14.4"/>
  <cols>
    <col min="1" max="1" width="5.76851851851852" style="3" customWidth="1"/>
    <col min="2" max="2" width="26.0833333333333" style="1" customWidth="1"/>
    <col min="3" max="3" width="7.60185185185185" style="1" customWidth="1"/>
    <col min="4" max="4" width="7.5" style="1" customWidth="1"/>
    <col min="5" max="5" width="8.12962962962963" style="1" customWidth="1"/>
    <col min="6" max="6" width="6.62962962962963" style="1" customWidth="1"/>
    <col min="7" max="7" width="8.4537037037037" style="1" customWidth="1"/>
    <col min="8" max="8" width="4.44444444444444" style="1" customWidth="1"/>
    <col min="9" max="9" width="9.55555555555556" style="4" customWidth="1"/>
    <col min="10" max="10" width="9.12962962962963" style="5" customWidth="1"/>
    <col min="11" max="11" width="10.5" style="5" customWidth="1"/>
    <col min="12" max="12" width="29.5555555555556" style="1" customWidth="1"/>
    <col min="13" max="13" width="9" style="1"/>
    <col min="14" max="15" width="9.25925925925926" style="1"/>
    <col min="16" max="16384" width="9" style="1"/>
  </cols>
  <sheetData>
    <row r="1" s="1" customFormat="1" ht="27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6"/>
    </row>
    <row r="2" s="1" customFormat="1" ht="18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10"/>
      <c r="K2" s="10"/>
      <c r="L2" s="9"/>
    </row>
    <row r="3" s="1" customFormat="1" ht="20" customHeight="1" spans="1:12">
      <c r="A3" s="11" t="s">
        <v>2</v>
      </c>
      <c r="B3" s="12" t="s">
        <v>3</v>
      </c>
      <c r="C3" s="13" t="s">
        <v>4</v>
      </c>
      <c r="D3" s="12"/>
      <c r="E3" s="12"/>
      <c r="F3" s="12"/>
      <c r="G3" s="13"/>
      <c r="H3" s="12" t="s">
        <v>5</v>
      </c>
      <c r="I3" s="12"/>
      <c r="J3" s="13"/>
      <c r="K3" s="14" t="s">
        <v>6</v>
      </c>
      <c r="L3" s="15" t="s">
        <v>7</v>
      </c>
    </row>
    <row r="4" s="1" customFormat="1" ht="26.1" customHeight="1" spans="1:12">
      <c r="A4" s="16"/>
      <c r="B4" s="17"/>
      <c r="C4" s="18" t="s">
        <v>8</v>
      </c>
      <c r="D4" s="17" t="s">
        <v>9</v>
      </c>
      <c r="E4" s="19" t="s">
        <v>10</v>
      </c>
      <c r="F4" s="17" t="s">
        <v>11</v>
      </c>
      <c r="G4" s="18" t="s">
        <v>12</v>
      </c>
      <c r="H4" s="17" t="s">
        <v>13</v>
      </c>
      <c r="I4" s="18" t="s">
        <v>14</v>
      </c>
      <c r="J4" s="18" t="s">
        <v>15</v>
      </c>
      <c r="K4" s="20"/>
      <c r="L4" s="21"/>
    </row>
    <row r="5" s="2" customFormat="1" ht="15.5" customHeight="1" spans="1:12">
      <c r="A5" s="16" t="s">
        <v>16</v>
      </c>
      <c r="B5" s="18" t="s">
        <v>17</v>
      </c>
      <c r="C5" s="18">
        <f>C6+C25+C30+C33</f>
        <v>1014.534216</v>
      </c>
      <c r="D5" s="18">
        <f>D6+D25+D30+D33</f>
        <v>342.9303878</v>
      </c>
      <c r="E5" s="18"/>
      <c r="F5" s="18"/>
      <c r="G5" s="18">
        <f>C5+D5</f>
        <v>1357.4646038</v>
      </c>
      <c r="H5" s="18"/>
      <c r="I5" s="18"/>
      <c r="J5" s="18"/>
      <c r="K5" s="18">
        <f>G5/G60*100</f>
        <v>93.4055669717915</v>
      </c>
      <c r="L5" s="21"/>
    </row>
    <row r="6" s="2" customFormat="1" ht="15.5" customHeight="1" spans="1:12">
      <c r="A6" s="16" t="s">
        <v>18</v>
      </c>
      <c r="B6" s="18" t="s">
        <v>19</v>
      </c>
      <c r="C6" s="18">
        <f>C7+C11+C15+C19+C23+C24</f>
        <v>643.89974</v>
      </c>
      <c r="D6" s="18">
        <f>D7+D11+D15+D19+D23+D24</f>
        <v>35.8358</v>
      </c>
      <c r="E6" s="18"/>
      <c r="F6" s="18"/>
      <c r="G6" s="18">
        <f t="shared" ref="G5:G7" si="0">C6+D6+E6</f>
        <v>679.73554</v>
      </c>
      <c r="H6" s="18" t="s">
        <v>20</v>
      </c>
      <c r="I6" s="18"/>
      <c r="J6" s="18"/>
      <c r="K6" s="18"/>
      <c r="L6" s="21"/>
    </row>
    <row r="7" s="2" customFormat="1" ht="24" customHeight="1" spans="1:12">
      <c r="A7" s="22">
        <v>1</v>
      </c>
      <c r="B7" s="18" t="s">
        <v>21</v>
      </c>
      <c r="C7" s="18">
        <f>C8+C9+C10</f>
        <v>112.0896</v>
      </c>
      <c r="D7" s="18">
        <f>D8+D9+D10</f>
        <v>25.4624</v>
      </c>
      <c r="E7" s="18"/>
      <c r="F7" s="18"/>
      <c r="G7" s="18">
        <f t="shared" si="0"/>
        <v>137.552</v>
      </c>
      <c r="H7" s="18" t="s">
        <v>22</v>
      </c>
      <c r="I7" s="18">
        <f>I8</f>
        <v>1600</v>
      </c>
      <c r="J7" s="18">
        <f>G7*10000/I7</f>
        <v>859.7</v>
      </c>
      <c r="K7" s="18"/>
      <c r="L7" s="23" t="s">
        <v>23</v>
      </c>
    </row>
    <row r="8" s="2" customFormat="1" ht="15.5" customHeight="1" spans="1:12">
      <c r="A8" s="24" t="s">
        <v>24</v>
      </c>
      <c r="B8" s="25" t="s">
        <v>25</v>
      </c>
      <c r="C8" s="25">
        <f>I8*J8/10000</f>
        <v>112.0896</v>
      </c>
      <c r="D8" s="25"/>
      <c r="E8" s="25"/>
      <c r="F8" s="25"/>
      <c r="G8" s="25">
        <f t="shared" ref="G8:G10" si="1">I8*J8/10000</f>
        <v>112.0896</v>
      </c>
      <c r="H8" s="25" t="s">
        <v>22</v>
      </c>
      <c r="I8" s="25">
        <v>1600</v>
      </c>
      <c r="J8" s="25">
        <v>700.56</v>
      </c>
      <c r="K8" s="18"/>
      <c r="L8" s="26"/>
    </row>
    <row r="9" s="2" customFormat="1" ht="15.5" customHeight="1" spans="1:12">
      <c r="A9" s="24" t="s">
        <v>26</v>
      </c>
      <c r="B9" s="25" t="s">
        <v>27</v>
      </c>
      <c r="C9" s="25"/>
      <c r="D9" s="25">
        <f t="shared" ref="D9:D14" si="2">I9*J9/10000</f>
        <v>8.0224</v>
      </c>
      <c r="E9" s="25"/>
      <c r="F9" s="25"/>
      <c r="G9" s="25">
        <f t="shared" si="1"/>
        <v>8.0224</v>
      </c>
      <c r="H9" s="25" t="s">
        <v>22</v>
      </c>
      <c r="I9" s="25">
        <v>1600</v>
      </c>
      <c r="J9" s="25">
        <v>50.14</v>
      </c>
      <c r="K9" s="18"/>
      <c r="L9" s="21"/>
    </row>
    <row r="10" s="2" customFormat="1" ht="15.5" customHeight="1" spans="1:12">
      <c r="A10" s="24" t="s">
        <v>28</v>
      </c>
      <c r="B10" s="25" t="s">
        <v>29</v>
      </c>
      <c r="C10" s="25"/>
      <c r="D10" s="25">
        <f t="shared" si="2"/>
        <v>17.44</v>
      </c>
      <c r="E10" s="25"/>
      <c r="F10" s="25"/>
      <c r="G10" s="25">
        <f t="shared" si="1"/>
        <v>17.44</v>
      </c>
      <c r="H10" s="25" t="s">
        <v>22</v>
      </c>
      <c r="I10" s="25">
        <v>1600</v>
      </c>
      <c r="J10" s="25">
        <v>109</v>
      </c>
      <c r="K10" s="18"/>
      <c r="L10" s="21"/>
    </row>
    <row r="11" s="2" customFormat="1" ht="28.8" spans="1:12">
      <c r="A11" s="22">
        <v>2</v>
      </c>
      <c r="B11" s="18" t="s">
        <v>21</v>
      </c>
      <c r="C11" s="18">
        <f>C12+C13+C14</f>
        <v>231.0963</v>
      </c>
      <c r="D11" s="18">
        <f>D12+D13+D14</f>
        <v>7.0584</v>
      </c>
      <c r="E11" s="18"/>
      <c r="F11" s="18"/>
      <c r="G11" s="18">
        <f>C11+D11+E11</f>
        <v>238.1547</v>
      </c>
      <c r="H11" s="18" t="s">
        <v>22</v>
      </c>
      <c r="I11" s="18">
        <f>I12</f>
        <v>5100</v>
      </c>
      <c r="J11" s="18">
        <f>G11*10000/I11</f>
        <v>466.97</v>
      </c>
      <c r="K11" s="18"/>
      <c r="L11" s="23" t="s">
        <v>30</v>
      </c>
    </row>
    <row r="12" s="2" customFormat="1" ht="15.5" customHeight="1" spans="1:12">
      <c r="A12" s="24" t="s">
        <v>24</v>
      </c>
      <c r="B12" s="25" t="s">
        <v>25</v>
      </c>
      <c r="C12" s="25">
        <f>I12*J12/10000</f>
        <v>231.0963</v>
      </c>
      <c r="D12" s="25"/>
      <c r="E12" s="25"/>
      <c r="F12" s="25"/>
      <c r="G12" s="25">
        <f t="shared" ref="G12:G14" si="3">I12*J12/10000</f>
        <v>231.0963</v>
      </c>
      <c r="H12" s="25" t="s">
        <v>22</v>
      </c>
      <c r="I12" s="25">
        <v>5100</v>
      </c>
      <c r="J12" s="25">
        <v>453.13</v>
      </c>
      <c r="K12" s="18"/>
      <c r="L12" s="21"/>
    </row>
    <row r="13" s="2" customFormat="1" ht="15.5" customHeight="1" spans="1:12">
      <c r="A13" s="24" t="s">
        <v>26</v>
      </c>
      <c r="B13" s="25" t="s">
        <v>27</v>
      </c>
      <c r="C13" s="25"/>
      <c r="D13" s="25">
        <f t="shared" si="2"/>
        <v>1.9992</v>
      </c>
      <c r="E13" s="25"/>
      <c r="F13" s="25"/>
      <c r="G13" s="25">
        <f t="shared" si="3"/>
        <v>1.9992</v>
      </c>
      <c r="H13" s="25" t="s">
        <v>22</v>
      </c>
      <c r="I13" s="25">
        <v>5100</v>
      </c>
      <c r="J13" s="25">
        <v>3.92</v>
      </c>
      <c r="K13" s="18"/>
      <c r="L13" s="21"/>
    </row>
    <row r="14" s="2" customFormat="1" ht="15.5" customHeight="1" spans="1:12">
      <c r="A14" s="24" t="s">
        <v>28</v>
      </c>
      <c r="B14" s="25" t="s">
        <v>29</v>
      </c>
      <c r="C14" s="25"/>
      <c r="D14" s="25">
        <f t="shared" si="2"/>
        <v>5.0592</v>
      </c>
      <c r="E14" s="25"/>
      <c r="F14" s="25"/>
      <c r="G14" s="25">
        <f t="shared" si="3"/>
        <v>5.0592</v>
      </c>
      <c r="H14" s="25" t="s">
        <v>22</v>
      </c>
      <c r="I14" s="25">
        <v>5100</v>
      </c>
      <c r="J14" s="25">
        <v>9.92</v>
      </c>
      <c r="K14" s="18"/>
      <c r="L14" s="21"/>
    </row>
    <row r="15" s="2" customFormat="1" ht="24" customHeight="1" spans="1:12">
      <c r="A15" s="22">
        <v>3</v>
      </c>
      <c r="B15" s="18" t="s">
        <v>21</v>
      </c>
      <c r="C15" s="18">
        <f>C16+C17+C18</f>
        <v>40.7673</v>
      </c>
      <c r="D15" s="18">
        <f>D16+D17+D18</f>
        <v>1.0386</v>
      </c>
      <c r="E15" s="18"/>
      <c r="F15" s="18"/>
      <c r="G15" s="18">
        <f>C15+D15+E15</f>
        <v>41.8059</v>
      </c>
      <c r="H15" s="18" t="s">
        <v>22</v>
      </c>
      <c r="I15" s="18">
        <f>I16</f>
        <v>900</v>
      </c>
      <c r="J15" s="18">
        <f>G15*10000/I15</f>
        <v>464.51</v>
      </c>
      <c r="K15" s="18"/>
      <c r="L15" s="23" t="s">
        <v>31</v>
      </c>
    </row>
    <row r="16" s="2" customFormat="1" ht="15.5" customHeight="1" spans="1:12">
      <c r="A16" s="24" t="s">
        <v>24</v>
      </c>
      <c r="B16" s="25" t="s">
        <v>25</v>
      </c>
      <c r="C16" s="25">
        <f>I16*J16/10000</f>
        <v>40.7673</v>
      </c>
      <c r="D16" s="25"/>
      <c r="E16" s="25"/>
      <c r="F16" s="25"/>
      <c r="G16" s="25">
        <f t="shared" ref="G16:G18" si="4">I16*J16/10000</f>
        <v>40.7673</v>
      </c>
      <c r="H16" s="25" t="s">
        <v>22</v>
      </c>
      <c r="I16" s="25">
        <v>900</v>
      </c>
      <c r="J16" s="25">
        <v>452.97</v>
      </c>
      <c r="K16" s="18"/>
      <c r="L16" s="21"/>
    </row>
    <row r="17" s="2" customFormat="1" ht="15.5" customHeight="1" spans="1:12">
      <c r="A17" s="24" t="s">
        <v>26</v>
      </c>
      <c r="B17" s="25" t="s">
        <v>27</v>
      </c>
      <c r="C17" s="25"/>
      <c r="D17" s="25">
        <f t="shared" ref="D17:D22" si="5">I17*J17/10000</f>
        <v>0.2943</v>
      </c>
      <c r="E17" s="25"/>
      <c r="F17" s="25"/>
      <c r="G17" s="25">
        <f t="shared" si="4"/>
        <v>0.2943</v>
      </c>
      <c r="H17" s="25" t="s">
        <v>22</v>
      </c>
      <c r="I17" s="25">
        <v>900</v>
      </c>
      <c r="J17" s="25">
        <v>3.27</v>
      </c>
      <c r="K17" s="18"/>
      <c r="L17" s="21"/>
    </row>
    <row r="18" s="2" customFormat="1" ht="15.5" customHeight="1" spans="1:12">
      <c r="A18" s="24" t="s">
        <v>28</v>
      </c>
      <c r="B18" s="25" t="s">
        <v>29</v>
      </c>
      <c r="C18" s="25"/>
      <c r="D18" s="25">
        <f t="shared" si="5"/>
        <v>0.7443</v>
      </c>
      <c r="E18" s="25"/>
      <c r="F18" s="25"/>
      <c r="G18" s="25">
        <f t="shared" si="4"/>
        <v>0.7443</v>
      </c>
      <c r="H18" s="25" t="s">
        <v>22</v>
      </c>
      <c r="I18" s="25">
        <v>900</v>
      </c>
      <c r="J18" s="25">
        <v>8.27</v>
      </c>
      <c r="K18" s="18"/>
      <c r="L18" s="21"/>
    </row>
    <row r="19" s="2" customFormat="1" ht="19.2" spans="1:12">
      <c r="A19" s="22">
        <v>4</v>
      </c>
      <c r="B19" s="18" t="s">
        <v>21</v>
      </c>
      <c r="C19" s="18">
        <f>C20+C21+C22</f>
        <v>41.913</v>
      </c>
      <c r="D19" s="18">
        <f>D20+D21+D22</f>
        <v>2.2764</v>
      </c>
      <c r="E19" s="18"/>
      <c r="F19" s="18"/>
      <c r="G19" s="18">
        <f t="shared" ref="G19:G26" si="6">C19+D19+E19</f>
        <v>44.1894</v>
      </c>
      <c r="H19" s="18" t="s">
        <v>22</v>
      </c>
      <c r="I19" s="18">
        <f>I20</f>
        <v>600</v>
      </c>
      <c r="J19" s="18">
        <f>G19*10000/I19</f>
        <v>736.49</v>
      </c>
      <c r="K19" s="18"/>
      <c r="L19" s="23" t="s">
        <v>32</v>
      </c>
    </row>
    <row r="20" s="2" customFormat="1" ht="15.5" customHeight="1" spans="1:12">
      <c r="A20" s="24" t="s">
        <v>24</v>
      </c>
      <c r="B20" s="25" t="s">
        <v>25</v>
      </c>
      <c r="C20" s="25">
        <f t="shared" ref="C20:C24" si="7">I20*J20/10000</f>
        <v>41.913</v>
      </c>
      <c r="D20" s="25"/>
      <c r="E20" s="25"/>
      <c r="F20" s="25"/>
      <c r="G20" s="25">
        <f t="shared" ref="G20:G22" si="8">I20*J20/10000</f>
        <v>41.913</v>
      </c>
      <c r="H20" s="25" t="s">
        <v>22</v>
      </c>
      <c r="I20" s="25">
        <v>600</v>
      </c>
      <c r="J20" s="25">
        <v>698.55</v>
      </c>
      <c r="K20" s="18"/>
      <c r="L20" s="21"/>
    </row>
    <row r="21" s="2" customFormat="1" ht="15.5" customHeight="1" spans="1:12">
      <c r="A21" s="24" t="s">
        <v>26</v>
      </c>
      <c r="B21" s="25" t="s">
        <v>27</v>
      </c>
      <c r="C21" s="25"/>
      <c r="D21" s="25">
        <f t="shared" si="5"/>
        <v>0.4776</v>
      </c>
      <c r="E21" s="25"/>
      <c r="F21" s="25"/>
      <c r="G21" s="25">
        <f t="shared" si="8"/>
        <v>0.4776</v>
      </c>
      <c r="H21" s="25" t="s">
        <v>22</v>
      </c>
      <c r="I21" s="25">
        <v>600</v>
      </c>
      <c r="J21" s="25">
        <v>7.96</v>
      </c>
      <c r="K21" s="18"/>
      <c r="L21" s="21"/>
    </row>
    <row r="22" s="2" customFormat="1" ht="15.5" customHeight="1" spans="1:12">
      <c r="A22" s="24" t="s">
        <v>28</v>
      </c>
      <c r="B22" s="25" t="s">
        <v>29</v>
      </c>
      <c r="C22" s="25"/>
      <c r="D22" s="25">
        <f t="shared" si="5"/>
        <v>1.7988</v>
      </c>
      <c r="E22" s="25"/>
      <c r="F22" s="25"/>
      <c r="G22" s="25">
        <f t="shared" si="8"/>
        <v>1.7988</v>
      </c>
      <c r="H22" s="25" t="s">
        <v>22</v>
      </c>
      <c r="I22" s="25">
        <v>600</v>
      </c>
      <c r="J22" s="25">
        <v>29.98</v>
      </c>
      <c r="K22" s="18"/>
      <c r="L22" s="21"/>
    </row>
    <row r="23" s="2" customFormat="1" ht="15.5" customHeight="1" spans="1:12">
      <c r="A23" s="22">
        <v>5</v>
      </c>
      <c r="B23" s="18" t="s">
        <v>33</v>
      </c>
      <c r="C23" s="18">
        <f t="shared" si="7"/>
        <v>186.33594</v>
      </c>
      <c r="D23" s="18"/>
      <c r="E23" s="18"/>
      <c r="F23" s="18"/>
      <c r="G23" s="18">
        <f t="shared" si="6"/>
        <v>186.33594</v>
      </c>
      <c r="H23" s="18" t="s">
        <v>22</v>
      </c>
      <c r="I23" s="18">
        <v>18220</v>
      </c>
      <c r="J23" s="18">
        <v>102.27</v>
      </c>
      <c r="K23" s="25"/>
      <c r="L23" s="21"/>
    </row>
    <row r="24" s="2" customFormat="1" ht="15.5" customHeight="1" spans="1:12">
      <c r="A24" s="22">
        <v>6</v>
      </c>
      <c r="B24" s="18" t="s">
        <v>34</v>
      </c>
      <c r="C24" s="18">
        <f t="shared" si="7"/>
        <v>31.6976</v>
      </c>
      <c r="D24" s="18"/>
      <c r="E24" s="18"/>
      <c r="F24" s="18"/>
      <c r="G24" s="18">
        <f t="shared" si="6"/>
        <v>31.6976</v>
      </c>
      <c r="H24" s="18" t="s">
        <v>22</v>
      </c>
      <c r="I24" s="18">
        <v>1600</v>
      </c>
      <c r="J24" s="18">
        <v>198.11</v>
      </c>
      <c r="K24" s="25"/>
      <c r="L24" s="21"/>
    </row>
    <row r="25" s="2" customFormat="1" ht="15.5" customHeight="1" spans="1:12">
      <c r="A25" s="16" t="s">
        <v>35</v>
      </c>
      <c r="B25" s="18" t="s">
        <v>36</v>
      </c>
      <c r="C25" s="18">
        <f>C26</f>
        <v>233.01135</v>
      </c>
      <c r="D25" s="18">
        <f>D26</f>
        <v>7.89165</v>
      </c>
      <c r="E25" s="18"/>
      <c r="F25" s="18"/>
      <c r="G25" s="18">
        <f t="shared" si="6"/>
        <v>240.903</v>
      </c>
      <c r="H25" s="18" t="s">
        <v>20</v>
      </c>
      <c r="I25" s="18"/>
      <c r="J25" s="18"/>
      <c r="K25" s="25"/>
      <c r="L25" s="21"/>
    </row>
    <row r="26" s="2" customFormat="1" ht="24" customHeight="1" spans="1:12">
      <c r="A26" s="22">
        <v>1</v>
      </c>
      <c r="B26" s="18" t="s">
        <v>21</v>
      </c>
      <c r="C26" s="18">
        <f>C27+C28+C29</f>
        <v>233.01135</v>
      </c>
      <c r="D26" s="18">
        <f>D27+D28+D29</f>
        <v>7.89165</v>
      </c>
      <c r="E26" s="18"/>
      <c r="F26" s="18"/>
      <c r="G26" s="18">
        <f t="shared" si="6"/>
        <v>240.903</v>
      </c>
      <c r="H26" s="18" t="s">
        <v>22</v>
      </c>
      <c r="I26" s="18">
        <f>I27</f>
        <v>5325</v>
      </c>
      <c r="J26" s="18">
        <f>G26*10000/I26</f>
        <v>452.4</v>
      </c>
      <c r="K26" s="18"/>
      <c r="L26" s="23" t="s">
        <v>37</v>
      </c>
    </row>
    <row r="27" s="2" customFormat="1" ht="15.5" customHeight="1" spans="1:12">
      <c r="A27" s="24" t="s">
        <v>24</v>
      </c>
      <c r="B27" s="25" t="s">
        <v>25</v>
      </c>
      <c r="C27" s="25">
        <f>I27*J27/10000</f>
        <v>233.01135</v>
      </c>
      <c r="D27" s="25"/>
      <c r="E27" s="25"/>
      <c r="F27" s="25"/>
      <c r="G27" s="25">
        <f>I27*J27/10000</f>
        <v>233.01135</v>
      </c>
      <c r="H27" s="25" t="s">
        <v>22</v>
      </c>
      <c r="I27" s="25">
        <v>5325</v>
      </c>
      <c r="J27" s="25">
        <v>437.58</v>
      </c>
      <c r="K27" s="25"/>
      <c r="L27" s="21"/>
    </row>
    <row r="28" s="2" customFormat="1" ht="15.5" customHeight="1" spans="1:12">
      <c r="A28" s="24" t="s">
        <v>26</v>
      </c>
      <c r="B28" s="25" t="s">
        <v>27</v>
      </c>
      <c r="C28" s="25"/>
      <c r="D28" s="25">
        <f>I28*J28/10000</f>
        <v>2.2365</v>
      </c>
      <c r="E28" s="25"/>
      <c r="F28" s="25"/>
      <c r="G28" s="25">
        <f>C28+D28+E28</f>
        <v>2.2365</v>
      </c>
      <c r="H28" s="25" t="s">
        <v>22</v>
      </c>
      <c r="I28" s="25">
        <v>5325</v>
      </c>
      <c r="J28" s="25">
        <v>4.2</v>
      </c>
      <c r="K28" s="25"/>
      <c r="L28" s="21"/>
    </row>
    <row r="29" s="2" customFormat="1" ht="15.5" customHeight="1" spans="1:12">
      <c r="A29" s="24" t="s">
        <v>28</v>
      </c>
      <c r="B29" s="25" t="s">
        <v>29</v>
      </c>
      <c r="C29" s="25"/>
      <c r="D29" s="25">
        <f>I29*J29/10000</f>
        <v>5.65515</v>
      </c>
      <c r="E29" s="25"/>
      <c r="F29" s="25"/>
      <c r="G29" s="25">
        <f>C29+D29+E29</f>
        <v>5.65515</v>
      </c>
      <c r="H29" s="25" t="s">
        <v>22</v>
      </c>
      <c r="I29" s="25">
        <v>5325</v>
      </c>
      <c r="J29" s="25">
        <v>10.62</v>
      </c>
      <c r="K29" s="25"/>
      <c r="L29" s="21"/>
    </row>
    <row r="30" s="2" customFormat="1" ht="15.5" customHeight="1" spans="1:12">
      <c r="A30" s="16" t="s">
        <v>38</v>
      </c>
      <c r="B30" s="18" t="s">
        <v>39</v>
      </c>
      <c r="C30" s="18">
        <f>C31+C32</f>
        <v>104.715994</v>
      </c>
      <c r="D30" s="18"/>
      <c r="E30" s="18"/>
      <c r="F30" s="18"/>
      <c r="G30" s="18">
        <f t="shared" ref="G30:G54" si="9">C30+D30+E30</f>
        <v>104.715994</v>
      </c>
      <c r="H30" s="18"/>
      <c r="I30" s="18"/>
      <c r="J30" s="18"/>
      <c r="K30" s="25"/>
      <c r="L30" s="21"/>
    </row>
    <row r="31" s="2" customFormat="1" ht="15.5" customHeight="1" spans="1:12">
      <c r="A31" s="22">
        <v>1</v>
      </c>
      <c r="B31" s="18" t="s">
        <v>40</v>
      </c>
      <c r="C31" s="18">
        <f>I31*J31/10000</f>
        <v>24.525</v>
      </c>
      <c r="D31" s="18"/>
      <c r="E31" s="18"/>
      <c r="F31" s="18"/>
      <c r="G31" s="18">
        <f t="shared" si="9"/>
        <v>24.525</v>
      </c>
      <c r="H31" s="18" t="s">
        <v>41</v>
      </c>
      <c r="I31" s="18">
        <v>15</v>
      </c>
      <c r="J31" s="18">
        <v>16350</v>
      </c>
      <c r="K31" s="25"/>
      <c r="L31" s="21" t="s">
        <v>42</v>
      </c>
    </row>
    <row r="32" s="2" customFormat="1" ht="15.5" customHeight="1" spans="1:12">
      <c r="A32" s="22">
        <v>2</v>
      </c>
      <c r="B32" s="18" t="s">
        <v>33</v>
      </c>
      <c r="C32" s="18">
        <f>I32*J32/10000</f>
        <v>80.190994</v>
      </c>
      <c r="D32" s="18"/>
      <c r="E32" s="18"/>
      <c r="F32" s="18"/>
      <c r="G32" s="18">
        <f t="shared" si="9"/>
        <v>80.190994</v>
      </c>
      <c r="H32" s="18" t="s">
        <v>22</v>
      </c>
      <c r="I32" s="18">
        <v>7541</v>
      </c>
      <c r="J32" s="18">
        <v>106.34</v>
      </c>
      <c r="K32" s="25"/>
      <c r="L32" s="21"/>
    </row>
    <row r="33" s="2" customFormat="1" ht="15.5" customHeight="1" spans="1:12">
      <c r="A33" s="22" t="s">
        <v>43</v>
      </c>
      <c r="B33" s="18" t="s">
        <v>44</v>
      </c>
      <c r="C33" s="18">
        <f>C34+C41+C45+C50+C51+C52+C53</f>
        <v>32.907132</v>
      </c>
      <c r="D33" s="18">
        <f>D34+D41+D45+D50+D51+D52+D53</f>
        <v>299.2029378</v>
      </c>
      <c r="E33" s="18"/>
      <c r="F33" s="18"/>
      <c r="G33" s="18">
        <f t="shared" si="9"/>
        <v>332.1100698</v>
      </c>
      <c r="H33" s="18" t="s">
        <v>20</v>
      </c>
      <c r="I33" s="18"/>
      <c r="J33" s="18"/>
      <c r="K33" s="18"/>
      <c r="L33" s="21"/>
    </row>
    <row r="34" s="2" customFormat="1" ht="15.5" customHeight="1" spans="1:12">
      <c r="A34" s="22">
        <v>1</v>
      </c>
      <c r="B34" s="18" t="s">
        <v>45</v>
      </c>
      <c r="C34" s="18"/>
      <c r="D34" s="18">
        <f>SUM(D35:D40)</f>
        <v>60.9092338</v>
      </c>
      <c r="E34" s="18"/>
      <c r="F34" s="18"/>
      <c r="G34" s="18">
        <f t="shared" si="9"/>
        <v>60.9092338</v>
      </c>
      <c r="H34" s="18" t="s">
        <v>20</v>
      </c>
      <c r="I34" s="18"/>
      <c r="J34" s="18"/>
      <c r="K34" s="25"/>
      <c r="L34" s="27"/>
    </row>
    <row r="35" s="2" customFormat="1" ht="15.5" customHeight="1" spans="1:12">
      <c r="A35" s="24" t="s">
        <v>24</v>
      </c>
      <c r="B35" s="25" t="s">
        <v>46</v>
      </c>
      <c r="C35" s="25"/>
      <c r="D35" s="25">
        <f t="shared" ref="D35:D40" si="10">I35*J35/10000</f>
        <v>20.454944</v>
      </c>
      <c r="E35" s="25"/>
      <c r="F35" s="25"/>
      <c r="G35" s="25">
        <f t="shared" si="9"/>
        <v>20.454944</v>
      </c>
      <c r="H35" s="25" t="s">
        <v>47</v>
      </c>
      <c r="I35" s="25">
        <v>1292</v>
      </c>
      <c r="J35" s="25">
        <v>158.32</v>
      </c>
      <c r="K35" s="25"/>
      <c r="L35" s="21" t="s">
        <v>48</v>
      </c>
    </row>
    <row r="36" s="2" customFormat="1" ht="15.5" customHeight="1" spans="1:12">
      <c r="A36" s="24" t="s">
        <v>26</v>
      </c>
      <c r="B36" s="25" t="s">
        <v>49</v>
      </c>
      <c r="C36" s="25"/>
      <c r="D36" s="25">
        <f t="shared" si="10"/>
        <v>2.274702</v>
      </c>
      <c r="E36" s="25"/>
      <c r="F36" s="25"/>
      <c r="G36" s="25">
        <f t="shared" si="9"/>
        <v>2.274702</v>
      </c>
      <c r="H36" s="25" t="s">
        <v>50</v>
      </c>
      <c r="I36" s="25">
        <v>6</v>
      </c>
      <c r="J36" s="25">
        <v>3791.17</v>
      </c>
      <c r="K36" s="25"/>
      <c r="L36" s="21"/>
    </row>
    <row r="37" s="2" customFormat="1" ht="15.5" customHeight="1" spans="1:12">
      <c r="A37" s="24" t="s">
        <v>28</v>
      </c>
      <c r="B37" s="25" t="s">
        <v>51</v>
      </c>
      <c r="C37" s="25"/>
      <c r="D37" s="25">
        <f t="shared" si="10"/>
        <v>24.175734</v>
      </c>
      <c r="E37" s="25"/>
      <c r="F37" s="25"/>
      <c r="G37" s="25">
        <f t="shared" si="9"/>
        <v>24.175734</v>
      </c>
      <c r="H37" s="25" t="s">
        <v>50</v>
      </c>
      <c r="I37" s="25">
        <v>51</v>
      </c>
      <c r="J37" s="25">
        <v>4740.34</v>
      </c>
      <c r="K37" s="25"/>
      <c r="L37" s="21"/>
    </row>
    <row r="38" s="2" customFormat="1" ht="15.5" customHeight="1" spans="1:12">
      <c r="A38" s="24" t="s">
        <v>52</v>
      </c>
      <c r="B38" s="25" t="s">
        <v>53</v>
      </c>
      <c r="C38" s="25"/>
      <c r="D38" s="25">
        <f t="shared" si="10"/>
        <v>8.5924538</v>
      </c>
      <c r="E38" s="25"/>
      <c r="F38" s="25"/>
      <c r="G38" s="25">
        <f t="shared" si="9"/>
        <v>8.5924538</v>
      </c>
      <c r="H38" s="25" t="s">
        <v>47</v>
      </c>
      <c r="I38" s="25">
        <v>868.1</v>
      </c>
      <c r="J38" s="25">
        <v>98.98</v>
      </c>
      <c r="K38" s="25"/>
      <c r="L38" s="21" t="s">
        <v>54</v>
      </c>
    </row>
    <row r="39" s="2" customFormat="1" ht="15.5" customHeight="1" spans="1:12">
      <c r="A39" s="24" t="s">
        <v>55</v>
      </c>
      <c r="B39" s="25" t="s">
        <v>56</v>
      </c>
      <c r="C39" s="25"/>
      <c r="D39" s="25">
        <f t="shared" si="10"/>
        <v>3.75504</v>
      </c>
      <c r="E39" s="25"/>
      <c r="F39" s="25"/>
      <c r="G39" s="25">
        <f t="shared" si="9"/>
        <v>3.75504</v>
      </c>
      <c r="H39" s="25" t="s">
        <v>50</v>
      </c>
      <c r="I39" s="25">
        <v>20</v>
      </c>
      <c r="J39" s="25">
        <v>1877.52</v>
      </c>
      <c r="K39" s="25"/>
      <c r="L39" s="21"/>
    </row>
    <row r="40" s="2" customFormat="1" ht="15.5" customHeight="1" spans="1:12">
      <c r="A40" s="24" t="s">
        <v>57</v>
      </c>
      <c r="B40" s="25" t="s">
        <v>58</v>
      </c>
      <c r="C40" s="25"/>
      <c r="D40" s="25">
        <f t="shared" si="10"/>
        <v>1.65636</v>
      </c>
      <c r="E40" s="25"/>
      <c r="F40" s="25"/>
      <c r="G40" s="25">
        <f t="shared" si="9"/>
        <v>1.65636</v>
      </c>
      <c r="H40" s="25" t="s">
        <v>41</v>
      </c>
      <c r="I40" s="25">
        <v>72</v>
      </c>
      <c r="J40" s="25">
        <v>230.05</v>
      </c>
      <c r="K40" s="25"/>
      <c r="L40" s="21"/>
    </row>
    <row r="41" s="2" customFormat="1" ht="15.5" customHeight="1" spans="1:12">
      <c r="A41" s="22">
        <v>2</v>
      </c>
      <c r="B41" s="18" t="s">
        <v>59</v>
      </c>
      <c r="C41" s="18"/>
      <c r="D41" s="18">
        <f>D42+D43+D44</f>
        <v>176.66141</v>
      </c>
      <c r="E41" s="18"/>
      <c r="F41" s="18"/>
      <c r="G41" s="18">
        <f t="shared" si="9"/>
        <v>176.66141</v>
      </c>
      <c r="H41" s="18" t="s">
        <v>20</v>
      </c>
      <c r="I41" s="28"/>
      <c r="J41" s="18"/>
      <c r="K41" s="25"/>
      <c r="L41" s="21"/>
    </row>
    <row r="42" s="2" customFormat="1" ht="15.5" customHeight="1" spans="1:12">
      <c r="A42" s="24" t="s">
        <v>24</v>
      </c>
      <c r="B42" s="25" t="s">
        <v>60</v>
      </c>
      <c r="C42" s="25"/>
      <c r="D42" s="25">
        <f t="shared" ref="D42:D44" si="11">I42*J42/10000</f>
        <v>160.6878</v>
      </c>
      <c r="E42" s="25"/>
      <c r="F42" s="25"/>
      <c r="G42" s="25">
        <f t="shared" si="9"/>
        <v>160.6878</v>
      </c>
      <c r="H42" s="25" t="s">
        <v>47</v>
      </c>
      <c r="I42" s="25">
        <v>4360</v>
      </c>
      <c r="J42" s="25">
        <v>368.55</v>
      </c>
      <c r="K42" s="25"/>
      <c r="L42" s="21" t="s">
        <v>61</v>
      </c>
    </row>
    <row r="43" s="2" customFormat="1" ht="15.5" customHeight="1" spans="1:12">
      <c r="A43" s="24" t="s">
        <v>26</v>
      </c>
      <c r="B43" s="25" t="s">
        <v>56</v>
      </c>
      <c r="C43" s="25"/>
      <c r="D43" s="25">
        <f t="shared" si="11"/>
        <v>13.32065</v>
      </c>
      <c r="E43" s="25"/>
      <c r="F43" s="25"/>
      <c r="G43" s="25">
        <f t="shared" si="9"/>
        <v>13.32065</v>
      </c>
      <c r="H43" s="25" t="s">
        <v>50</v>
      </c>
      <c r="I43" s="25">
        <v>50</v>
      </c>
      <c r="J43" s="25">
        <v>2664.13</v>
      </c>
      <c r="K43" s="25"/>
      <c r="L43" s="21"/>
    </row>
    <row r="44" s="2" customFormat="1" ht="15.5" customHeight="1" spans="1:12">
      <c r="A44" s="24" t="s">
        <v>28</v>
      </c>
      <c r="B44" s="25" t="s">
        <v>62</v>
      </c>
      <c r="C44" s="25"/>
      <c r="D44" s="25">
        <f t="shared" si="11"/>
        <v>2.65296</v>
      </c>
      <c r="E44" s="25"/>
      <c r="F44" s="25"/>
      <c r="G44" s="25">
        <f t="shared" si="9"/>
        <v>2.65296</v>
      </c>
      <c r="H44" s="25" t="s">
        <v>63</v>
      </c>
      <c r="I44" s="25">
        <v>80</v>
      </c>
      <c r="J44" s="25">
        <v>331.62</v>
      </c>
      <c r="K44" s="25"/>
      <c r="L44" s="21"/>
    </row>
    <row r="45" s="2" customFormat="1" ht="15.5" customHeight="1" spans="1:12">
      <c r="A45" s="22">
        <v>3</v>
      </c>
      <c r="B45" s="18" t="s">
        <v>64</v>
      </c>
      <c r="C45" s="18"/>
      <c r="D45" s="18">
        <f>D46+D47+D48+D49</f>
        <v>61.632294</v>
      </c>
      <c r="E45" s="18"/>
      <c r="F45" s="18"/>
      <c r="G45" s="18">
        <f t="shared" si="9"/>
        <v>61.632294</v>
      </c>
      <c r="H45" s="18" t="s">
        <v>20</v>
      </c>
      <c r="I45" s="18"/>
      <c r="J45" s="18"/>
      <c r="K45" s="25"/>
      <c r="L45" s="21"/>
    </row>
    <row r="46" s="2" customFormat="1" ht="15.5" customHeight="1" spans="1:12">
      <c r="A46" s="24" t="s">
        <v>24</v>
      </c>
      <c r="B46" s="25" t="s">
        <v>65</v>
      </c>
      <c r="C46" s="25"/>
      <c r="D46" s="25">
        <f t="shared" ref="D46:D49" si="12">I46*J46/10000</f>
        <v>40.406427</v>
      </c>
      <c r="E46" s="25"/>
      <c r="F46" s="25"/>
      <c r="G46" s="25">
        <f t="shared" si="9"/>
        <v>40.406427</v>
      </c>
      <c r="H46" s="25" t="s">
        <v>47</v>
      </c>
      <c r="I46" s="25">
        <v>1017</v>
      </c>
      <c r="J46" s="25">
        <v>397.31</v>
      </c>
      <c r="K46" s="25"/>
      <c r="L46" s="21" t="s">
        <v>66</v>
      </c>
    </row>
    <row r="47" s="2" customFormat="1" ht="15.5" customHeight="1" spans="1:12">
      <c r="A47" s="24" t="s">
        <v>26</v>
      </c>
      <c r="B47" s="25" t="s">
        <v>56</v>
      </c>
      <c r="C47" s="25"/>
      <c r="D47" s="25">
        <f t="shared" si="12"/>
        <v>3.901772</v>
      </c>
      <c r="E47" s="25"/>
      <c r="F47" s="25"/>
      <c r="G47" s="25">
        <f t="shared" si="9"/>
        <v>3.901772</v>
      </c>
      <c r="H47" s="25" t="s">
        <v>50</v>
      </c>
      <c r="I47" s="25">
        <v>34</v>
      </c>
      <c r="J47" s="25">
        <v>1147.58</v>
      </c>
      <c r="K47" s="25"/>
      <c r="L47" s="29"/>
    </row>
    <row r="48" s="2" customFormat="1" ht="15.5" customHeight="1" spans="1:12">
      <c r="A48" s="24" t="s">
        <v>28</v>
      </c>
      <c r="B48" s="25" t="s">
        <v>67</v>
      </c>
      <c r="C48" s="25"/>
      <c r="D48" s="25">
        <f t="shared" si="12"/>
        <v>2.54012</v>
      </c>
      <c r="E48" s="25"/>
      <c r="F48" s="25"/>
      <c r="G48" s="25">
        <f t="shared" si="9"/>
        <v>2.54012</v>
      </c>
      <c r="H48" s="25" t="s">
        <v>63</v>
      </c>
      <c r="I48" s="25">
        <v>20</v>
      </c>
      <c r="J48" s="25">
        <v>1270.06</v>
      </c>
      <c r="K48" s="25"/>
      <c r="L48" s="29"/>
    </row>
    <row r="49" s="2" customFormat="1" ht="15.5" customHeight="1" spans="1:12">
      <c r="A49" s="24" t="s">
        <v>52</v>
      </c>
      <c r="B49" s="25" t="s">
        <v>68</v>
      </c>
      <c r="C49" s="25"/>
      <c r="D49" s="25">
        <f t="shared" si="12"/>
        <v>14.783975</v>
      </c>
      <c r="E49" s="25"/>
      <c r="F49" s="25"/>
      <c r="G49" s="25">
        <f t="shared" si="9"/>
        <v>14.783975</v>
      </c>
      <c r="H49" s="25" t="s">
        <v>69</v>
      </c>
      <c r="I49" s="25">
        <v>71</v>
      </c>
      <c r="J49" s="25">
        <v>2082.25</v>
      </c>
      <c r="K49" s="25"/>
      <c r="L49" s="29"/>
    </row>
    <row r="50" s="2" customFormat="1" ht="15.5" customHeight="1" spans="1:12">
      <c r="A50" s="22">
        <v>4</v>
      </c>
      <c r="B50" s="18" t="s">
        <v>70</v>
      </c>
      <c r="C50" s="18">
        <f>I50*J50/10000</f>
        <v>13.08</v>
      </c>
      <c r="D50" s="18"/>
      <c r="E50" s="18"/>
      <c r="F50" s="18"/>
      <c r="G50" s="18">
        <f t="shared" si="9"/>
        <v>13.08</v>
      </c>
      <c r="H50" s="18" t="s">
        <v>50</v>
      </c>
      <c r="I50" s="18">
        <v>2</v>
      </c>
      <c r="J50" s="18">
        <v>65400</v>
      </c>
      <c r="K50" s="25"/>
      <c r="L50" s="27" t="s">
        <v>71</v>
      </c>
    </row>
    <row r="51" s="2" customFormat="1" ht="15.5" customHeight="1" spans="1:12">
      <c r="A51" s="22">
        <v>5</v>
      </c>
      <c r="B51" s="18" t="s">
        <v>72</v>
      </c>
      <c r="C51" s="18">
        <f>I51*J51/10000</f>
        <v>4.905</v>
      </c>
      <c r="D51" s="18"/>
      <c r="E51" s="18"/>
      <c r="F51" s="18"/>
      <c r="G51" s="18">
        <f t="shared" si="9"/>
        <v>4.905</v>
      </c>
      <c r="H51" s="18" t="s">
        <v>50</v>
      </c>
      <c r="I51" s="18">
        <v>2</v>
      </c>
      <c r="J51" s="18">
        <v>24525</v>
      </c>
      <c r="K51" s="25"/>
      <c r="L51" s="27" t="s">
        <v>73</v>
      </c>
    </row>
    <row r="52" s="2" customFormat="1" ht="15.5" customHeight="1" spans="1:12">
      <c r="A52" s="22">
        <v>6</v>
      </c>
      <c r="B52" s="18" t="s">
        <v>74</v>
      </c>
      <c r="C52" s="18">
        <f>I52*J52/10000</f>
        <v>13.734</v>
      </c>
      <c r="D52" s="18"/>
      <c r="E52" s="18"/>
      <c r="F52" s="18"/>
      <c r="G52" s="18">
        <f t="shared" si="9"/>
        <v>13.734</v>
      </c>
      <c r="H52" s="18" t="s">
        <v>47</v>
      </c>
      <c r="I52" s="18">
        <v>300</v>
      </c>
      <c r="J52" s="18">
        <v>457.8</v>
      </c>
      <c r="K52" s="25"/>
      <c r="L52" s="21"/>
    </row>
    <row r="53" s="2" customFormat="1" ht="15.5" customHeight="1" spans="1:12">
      <c r="A53" s="22">
        <v>7</v>
      </c>
      <c r="B53" s="18" t="s">
        <v>75</v>
      </c>
      <c r="C53" s="18">
        <f>I53*J53/10000</f>
        <v>1.188132</v>
      </c>
      <c r="D53" s="18"/>
      <c r="E53" s="18"/>
      <c r="F53" s="18"/>
      <c r="G53" s="18">
        <f t="shared" si="9"/>
        <v>1.188132</v>
      </c>
      <c r="H53" s="18" t="s">
        <v>47</v>
      </c>
      <c r="I53" s="18">
        <v>132</v>
      </c>
      <c r="J53" s="18">
        <v>90.01</v>
      </c>
      <c r="K53" s="18"/>
      <c r="L53" s="29"/>
    </row>
    <row r="54" s="2" customFormat="1" ht="15.5" customHeight="1" spans="1:12">
      <c r="A54" s="16" t="s">
        <v>76</v>
      </c>
      <c r="B54" s="18" t="s">
        <v>11</v>
      </c>
      <c r="C54" s="18"/>
      <c r="D54" s="18"/>
      <c r="E54" s="18"/>
      <c r="F54" s="18">
        <f>SUM(F55:F58)</f>
        <v>81.447876228</v>
      </c>
      <c r="G54" s="18">
        <f t="shared" ref="G54:G59" si="13">C54+D54+E54+F54</f>
        <v>81.447876228</v>
      </c>
      <c r="H54" s="18"/>
      <c r="I54" s="30"/>
      <c r="J54" s="31"/>
      <c r="K54" s="18">
        <f>G54/G60*100</f>
        <v>5.60433401830749</v>
      </c>
      <c r="L54" s="29"/>
    </row>
    <row r="55" s="1" customFormat="1" ht="15.5" customHeight="1" spans="1:12">
      <c r="A55" s="22" t="s">
        <v>77</v>
      </c>
      <c r="B55" s="25" t="s">
        <v>78</v>
      </c>
      <c r="C55" s="32"/>
      <c r="D55" s="32"/>
      <c r="E55" s="32"/>
      <c r="F55" s="25">
        <f>G5*H55</f>
        <v>27.149292076</v>
      </c>
      <c r="G55" s="25">
        <f t="shared" si="13"/>
        <v>27.149292076</v>
      </c>
      <c r="H55" s="33">
        <v>0.02</v>
      </c>
      <c r="I55" s="34"/>
      <c r="J55" s="35"/>
      <c r="K55" s="35"/>
      <c r="L55" s="36"/>
    </row>
    <row r="56" s="1" customFormat="1" ht="15.5" customHeight="1" spans="1:12">
      <c r="A56" s="22" t="s">
        <v>79</v>
      </c>
      <c r="B56" s="25" t="s">
        <v>80</v>
      </c>
      <c r="C56" s="32"/>
      <c r="D56" s="32"/>
      <c r="E56" s="32"/>
      <c r="F56" s="25">
        <f>G5*H56</f>
        <v>10.8597168304</v>
      </c>
      <c r="G56" s="25">
        <f t="shared" si="13"/>
        <v>10.8597168304</v>
      </c>
      <c r="H56" s="33">
        <v>0.008</v>
      </c>
      <c r="I56" s="34"/>
      <c r="J56" s="37"/>
      <c r="K56" s="37"/>
      <c r="L56" s="36"/>
    </row>
    <row r="57" s="1" customFormat="1" ht="15.5" customHeight="1" spans="1:12">
      <c r="A57" s="22" t="s">
        <v>81</v>
      </c>
      <c r="B57" s="25" t="s">
        <v>82</v>
      </c>
      <c r="C57" s="32"/>
      <c r="D57" s="32"/>
      <c r="E57" s="32"/>
      <c r="F57" s="25">
        <f>G5*H57</f>
        <v>16.2895752456</v>
      </c>
      <c r="G57" s="25">
        <f t="shared" si="13"/>
        <v>16.2895752456</v>
      </c>
      <c r="H57" s="38">
        <v>0.012</v>
      </c>
      <c r="I57" s="34"/>
      <c r="J57" s="37"/>
      <c r="K57" s="37"/>
      <c r="L57" s="36"/>
    </row>
    <row r="58" s="1" customFormat="1" ht="15.5" customHeight="1" spans="1:12">
      <c r="A58" s="22" t="s">
        <v>83</v>
      </c>
      <c r="B58" s="25" t="s">
        <v>84</v>
      </c>
      <c r="C58" s="32"/>
      <c r="D58" s="32"/>
      <c r="E58" s="32"/>
      <c r="F58" s="25">
        <f>G5*H58</f>
        <v>27.149292076</v>
      </c>
      <c r="G58" s="25">
        <f t="shared" si="13"/>
        <v>27.149292076</v>
      </c>
      <c r="H58" s="38">
        <v>0.02</v>
      </c>
      <c r="I58" s="34"/>
      <c r="J58" s="37"/>
      <c r="K58" s="37"/>
      <c r="L58" s="36"/>
    </row>
    <row r="59" s="2" customFormat="1" ht="15.5" customHeight="1" spans="1:12">
      <c r="A59" s="16" t="s">
        <v>85</v>
      </c>
      <c r="B59" s="39" t="s">
        <v>86</v>
      </c>
      <c r="C59" s="18"/>
      <c r="D59" s="18"/>
      <c r="E59" s="18"/>
      <c r="F59" s="18">
        <f>(G5+G54)*0.01</f>
        <v>14.38912480028</v>
      </c>
      <c r="G59" s="18">
        <f t="shared" si="13"/>
        <v>14.38912480028</v>
      </c>
      <c r="H59" s="18"/>
      <c r="I59" s="30"/>
      <c r="J59" s="31"/>
      <c r="K59" s="18">
        <f>G59/G60*100</f>
        <v>0.99009900990099</v>
      </c>
      <c r="L59" s="29"/>
    </row>
    <row r="60" s="2" customFormat="1" ht="15.5" customHeight="1" spans="1:12">
      <c r="A60" s="40" t="s">
        <v>87</v>
      </c>
      <c r="B60" s="41" t="s">
        <v>88</v>
      </c>
      <c r="C60" s="41">
        <f>C5</f>
        <v>1014.534216</v>
      </c>
      <c r="D60" s="41">
        <f>D5</f>
        <v>342.9303878</v>
      </c>
      <c r="E60" s="41"/>
      <c r="F60" s="41">
        <f>F59+F54</f>
        <v>95.83700102828</v>
      </c>
      <c r="G60" s="41">
        <f>G5+G54+G59</f>
        <v>1453.30160482828</v>
      </c>
      <c r="H60" s="41" t="s">
        <v>89</v>
      </c>
      <c r="I60" s="42" t="s">
        <v>89</v>
      </c>
      <c r="J60" s="43" t="s">
        <v>89</v>
      </c>
      <c r="K60" s="41">
        <f>G60/G60*100</f>
        <v>100</v>
      </c>
      <c r="L60" s="44"/>
    </row>
    <row r="62" s="1" customFormat="1" spans="1:12">
      <c r="A62" s="45"/>
      <c r="B62" s="46"/>
      <c r="C62" s="47"/>
      <c r="D62" s="47"/>
      <c r="E62" s="47"/>
      <c r="F62" s="47"/>
      <c r="G62" s="47"/>
      <c r="H62" s="46"/>
      <c r="I62" s="46"/>
      <c r="J62" s="48"/>
      <c r="K62" s="48"/>
    </row>
    <row r="63" s="1" customFormat="1" spans="1:12">
      <c r="A63" s="45"/>
      <c r="B63" s="46"/>
      <c r="C63" s="47"/>
      <c r="D63" s="47"/>
      <c r="E63" s="47"/>
      <c r="F63" s="47"/>
      <c r="G63" s="47"/>
      <c r="H63" s="46"/>
      <c r="I63" s="46"/>
      <c r="J63" s="48"/>
      <c r="K63" s="48"/>
    </row>
    <row r="64" s="1" customFormat="1" spans="1:12">
      <c r="A64" s="45"/>
      <c r="B64" s="46"/>
      <c r="C64" s="47"/>
      <c r="D64" s="47"/>
      <c r="E64" s="47"/>
      <c r="F64" s="47"/>
      <c r="G64" s="47"/>
      <c r="H64" s="46"/>
      <c r="I64" s="46"/>
      <c r="J64" s="48"/>
      <c r="K64" s="48"/>
    </row>
    <row r="65" s="1" customFormat="1" spans="1:11">
      <c r="A65" s="45"/>
      <c r="B65" s="49"/>
      <c r="C65" s="47"/>
      <c r="D65" s="47"/>
      <c r="E65" s="47"/>
      <c r="F65" s="47"/>
      <c r="G65" s="47"/>
      <c r="H65" s="46"/>
      <c r="I65" s="46"/>
      <c r="J65" s="48"/>
      <c r="K65" s="48"/>
    </row>
    <row r="66" s="1" customFormat="1" spans="1:11">
      <c r="A66" s="45"/>
      <c r="B66" s="46"/>
      <c r="C66" s="47"/>
      <c r="D66" s="47"/>
      <c r="E66" s="47"/>
      <c r="F66" s="47"/>
      <c r="G66" s="47"/>
      <c r="H66" s="46"/>
      <c r="I66" s="46"/>
      <c r="J66" s="48"/>
      <c r="K66" s="48"/>
    </row>
    <row r="67" s="1" customFormat="1" spans="1:11">
      <c r="A67" s="45"/>
      <c r="B67" s="46"/>
      <c r="C67" s="47"/>
      <c r="D67" s="47"/>
      <c r="E67" s="47"/>
      <c r="F67" s="47"/>
      <c r="G67" s="47"/>
      <c r="H67" s="46"/>
      <c r="I67" s="50"/>
      <c r="J67" s="48"/>
      <c r="K67" s="48"/>
    </row>
    <row r="68" s="1" customFormat="1" spans="1:11">
      <c r="A68" s="45"/>
      <c r="B68" s="46"/>
      <c r="C68" s="47"/>
      <c r="D68" s="47"/>
      <c r="E68" s="47"/>
      <c r="F68" s="47"/>
      <c r="G68" s="47"/>
      <c r="H68" s="46"/>
      <c r="I68" s="46"/>
      <c r="J68" s="48"/>
      <c r="K68" s="48"/>
    </row>
  </sheetData>
  <mergeCells count="8">
    <mergeCell ref="A1:L1"/>
    <mergeCell ref="A2:L2"/>
    <mergeCell ref="C3:G3"/>
    <mergeCell ref="H3:J3"/>
    <mergeCell ref="A3:A4"/>
    <mergeCell ref="B3:B4"/>
    <mergeCell ref="K3:K4"/>
    <mergeCell ref="L3:L4"/>
  </mergeCells>
  <pageMargins left="0.708333333333333" right="0.66875" top="0.550694444444444" bottom="0.511805555555556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雪域幽龙</dc:creator>
  <cp:lastModifiedBy>万妍</cp:lastModifiedBy>
  <dcterms:created xsi:type="dcterms:W3CDTF">2026-05-17T13:24:00Z</dcterms:created>
  <dcterms:modified xsi:type="dcterms:W3CDTF">2026-05-21T00:48:46Z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0FB707AC45684672A3CC7531EA4660CA_11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