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/>
  </bookViews>
  <sheets>
    <sheet name="概算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<sst xmlns="http://schemas.openxmlformats.org/spreadsheetml/2006/main" count="70" uniqueCount="46">
  <si>
    <t>概算表</t>
  </si>
  <si>
    <t>序号</t>
  </si>
  <si>
    <t>项目或费用名称</t>
  </si>
  <si>
    <r>
      <rPr>
        <sz val="11"/>
        <color rgb="FF000000"/>
        <rFont val="宋体"/>
        <charset val="204"/>
      </rPr>
      <t>概算价值</t>
    </r>
    <r>
      <rPr>
        <sz val="11"/>
        <color rgb="FF000000"/>
        <rFont val="Times New Roman"/>
        <charset val="204"/>
      </rPr>
      <t>(</t>
    </r>
    <r>
      <rPr>
        <sz val="11"/>
        <color rgb="FF000000"/>
        <rFont val="宋体"/>
        <charset val="204"/>
      </rPr>
      <t>万元</t>
    </r>
    <r>
      <rPr>
        <sz val="11"/>
        <color rgb="FF000000"/>
        <rFont val="Times New Roman"/>
        <charset val="204"/>
      </rPr>
      <t>)</t>
    </r>
  </si>
  <si>
    <t>技术经济指标</t>
  </si>
  <si>
    <r>
      <rPr>
        <sz val="11"/>
        <color rgb="FF000000"/>
        <rFont val="宋体"/>
        <charset val="204"/>
      </rPr>
      <t>占投资额</t>
    </r>
    <r>
      <rPr>
        <sz val="11"/>
        <color rgb="FF000000"/>
        <rFont val="Times New Roman"/>
        <charset val="204"/>
      </rPr>
      <t>%</t>
    </r>
  </si>
  <si>
    <t>建筑工程费</t>
  </si>
  <si>
    <t>设备购置费</t>
  </si>
  <si>
    <t>安装工程费</t>
  </si>
  <si>
    <t>其它费用</t>
  </si>
  <si>
    <t>合计</t>
  </si>
  <si>
    <t>单位</t>
  </si>
  <si>
    <t>数量</t>
  </si>
  <si>
    <t>单位价值</t>
  </si>
  <si>
    <t>Ⅰ</t>
  </si>
  <si>
    <t>工程费用</t>
  </si>
  <si>
    <t>一</t>
  </si>
  <si>
    <t>综合楼</t>
  </si>
  <si>
    <t>㎡</t>
  </si>
  <si>
    <t>建筑工程</t>
  </si>
  <si>
    <t>安装工程</t>
  </si>
  <si>
    <t>二</t>
  </si>
  <si>
    <t>办公楼</t>
  </si>
  <si>
    <t>三</t>
  </si>
  <si>
    <t>教学楼</t>
  </si>
  <si>
    <t>四</t>
  </si>
  <si>
    <t>室外工程</t>
  </si>
  <si>
    <t>Ⅱ</t>
  </si>
  <si>
    <t>其他费用</t>
  </si>
  <si>
    <t>建设单位管理费</t>
  </si>
  <si>
    <t>万元</t>
  </si>
  <si>
    <t>测量费</t>
  </si>
  <si>
    <t>地质勘察费</t>
  </si>
  <si>
    <t>设计费</t>
  </si>
  <si>
    <t>BIM设计建模费</t>
  </si>
  <si>
    <t>施工图审查费</t>
  </si>
  <si>
    <t>清单及招标控制价编制</t>
  </si>
  <si>
    <t>竣工结算审核</t>
  </si>
  <si>
    <t>竣工决算编制</t>
  </si>
  <si>
    <t>工程招标服务费</t>
  </si>
  <si>
    <t>工程监理费</t>
  </si>
  <si>
    <t>项目检测试验费</t>
  </si>
  <si>
    <t>Ⅲ</t>
  </si>
  <si>
    <t>预备费3%</t>
  </si>
  <si>
    <t>总计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</si>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</sst>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color rgb="FF000000"/>
      <name val="Times New Roman"/>
      <charset val="204"/>
    </font>
    <font>
      <sz val="11"/>
      <color rgb="FF000000"/>
      <name val="宋体"/>
      <charset val="204"/>
      <scheme val="minor"/>
    </font>
    <font>
      <sz val="20"/>
      <color rgb="FF000000"/>
      <name val="宋体"/>
      <charset val="204"/>
    </font>
    <font>
      <sz val="11"/>
      <color rgb="FF000000"/>
      <name val="宋体"/>
      <charset val="204"/>
    </font>
    <font>
      <b/>
      <sz val="11"/>
      <color rgb="FF000000"/>
      <name val="宋体"/>
      <charset val="204"/>
      <scheme val="minor"/>
    </font>
    <font>
      <sz val="14"/>
      <color rgb="FF000000"/>
      <name val="宋体"/>
      <charset val="204"/>
    </font>
    <font>
      <b/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color rgb="FF000000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176" fontId="0" fillId="0" borderId="0" xfId="0" applyNumberForma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76" fontId="4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left" indent="2"/>
    </xf>
    <xf numFmtId="0" fontId="3" fillId="0" borderId="2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3E0E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33"/>
  <sheetViews>
    <sheetView tabSelected="1" zoomScale="80" zoomScaleNormal="80" workbookViewId="0">
      <selection activeCell="I38" sqref="I38"/>
    </sheetView>
  </sheetViews>
  <sheetFormatPr defaultColWidth="9.33333333333333" defaultRowHeight="12.75"/>
  <cols>
    <col min="2" max="2" width="28.6666666666667" customWidth="1"/>
    <col min="3" max="3" width="16.8333333333333" customWidth="1"/>
    <col min="4" max="4" width="13.8333333333333" customWidth="1"/>
    <col min="5" max="5" width="14.1666666666667" customWidth="1"/>
    <col min="6" max="6" width="12.8333333333333" customWidth="1"/>
    <col min="7" max="7" width="15.1666666666667"/>
    <col min="9" max="9" width="14.3333333333333"/>
    <col min="10" max="10" width="14.3333333333333" style="3" customWidth="1"/>
    <col min="11" max="11" width="10.5" customWidth="1"/>
    <col min="14" max="14" width="17.3333333333333"/>
    <col min="16" max="16" width="12.6666666666667"/>
  </cols>
  <sheetData>
    <row r="1" s="1" customFormat="1" ht="25.7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21"/>
      <c r="K1" s="5"/>
    </row>
    <row r="2" ht="29" customHeight="1" spans="1:11">
      <c r="A2" s="6" t="s">
        <v>1</v>
      </c>
      <c r="B2" s="7" t="s">
        <v>2</v>
      </c>
      <c r="C2" s="8" t="s">
        <v>3</v>
      </c>
      <c r="D2" s="8"/>
      <c r="E2" s="8"/>
      <c r="F2" s="8"/>
      <c r="G2" s="8"/>
      <c r="H2" s="20" t="s">
        <v>4</v>
      </c>
      <c r="I2" s="20"/>
      <c r="J2" s="20"/>
      <c r="K2" s="8" t="s">
        <v>5</v>
      </c>
    </row>
    <row r="3" ht="9" customHeight="1" spans="1:11">
      <c r="A3" s="9"/>
      <c r="B3" s="10"/>
      <c r="C3" s="8"/>
      <c r="D3" s="8"/>
      <c r="E3" s="8"/>
      <c r="F3" s="8"/>
      <c r="G3" s="8"/>
      <c r="H3" s="20"/>
      <c r="I3" s="20"/>
      <c r="J3" s="20"/>
      <c r="K3" s="8"/>
    </row>
    <row r="4" ht="29" customHeight="1" spans="1:11">
      <c r="A4" s="11"/>
      <c r="B4" s="12"/>
      <c r="C4" s="8" t="s">
        <v>6</v>
      </c>
      <c r="D4" s="8" t="s">
        <v>7</v>
      </c>
      <c r="E4" s="8" t="s">
        <v>8</v>
      </c>
      <c r="F4" s="8" t="s">
        <v>9</v>
      </c>
      <c r="G4" s="20" t="s">
        <v>10</v>
      </c>
      <c r="H4" s="20" t="s">
        <v>11</v>
      </c>
      <c r="I4" s="20" t="s">
        <v>12</v>
      </c>
      <c r="J4" s="8" t="s">
        <v>13</v>
      </c>
      <c r="K4" s="22"/>
    </row>
    <row r="5" s="2" customFormat="1" ht="34" customHeight="1" spans="1:11">
      <c r="A5" s="13" t="s">
        <v>14</v>
      </c>
      <c r="B5" s="14" t="s">
        <v>15</v>
      </c>
      <c r="C5" s="15">
        <f>C6+C9+C12+C15</f>
        <v>199.37</v>
      </c>
      <c r="D5" s="15"/>
      <c r="E5" s="15">
        <f>E6+E9+E12+E15</f>
        <v>45.6</v>
      </c>
      <c r="F5" s="15"/>
      <c r="G5" s="15">
        <f>G6+G9+G12+G15</f>
        <v>244.97</v>
      </c>
      <c r="H5" s="15"/>
      <c r="I5" s="15"/>
      <c r="J5" s="15"/>
      <c r="K5" s="13">
        <f>G5/G32*100</f>
        <v>90.4400359951343</v>
      </c>
    </row>
    <row r="6" s="2" customFormat="1" ht="23" customHeight="1" spans="1:11">
      <c r="A6" s="13" t="s">
        <v>16</v>
      </c>
      <c r="B6" s="14" t="s">
        <v>17</v>
      </c>
      <c r="C6" s="15">
        <f>SUM(C7:C8)</f>
        <v>108.61</v>
      </c>
      <c r="D6" s="15"/>
      <c r="E6" s="15">
        <f>SUM(E7:E8)</f>
        <v>21.13</v>
      </c>
      <c r="F6" s="15"/>
      <c r="G6" s="15">
        <f>SUM(G7:G8)</f>
        <v>129.74</v>
      </c>
      <c r="H6" s="15" t="s">
        <v>18</v>
      </c>
      <c r="I6" s="15">
        <v>1937</v>
      </c>
      <c r="J6" s="15">
        <f>G6/I6*10000</f>
        <v>669.798657718121</v>
      </c>
      <c r="K6" s="13"/>
    </row>
    <row r="7" s="2" customFormat="1" ht="23" customHeight="1" spans="1:11">
      <c r="A7" s="13"/>
      <c r="B7" s="16" t="s">
        <v>19</v>
      </c>
      <c r="C7" s="17">
        <v>108.61</v>
      </c>
      <c r="D7" s="17"/>
      <c r="E7" s="17"/>
      <c r="F7" s="15"/>
      <c r="G7" s="17">
        <f>C7+E7</f>
        <v>108.61</v>
      </c>
      <c r="H7" s="17" t="s">
        <v>18</v>
      </c>
      <c r="I7" s="17">
        <f>I6</f>
        <v>1937</v>
      </c>
      <c r="J7" s="17">
        <f>G7/I7*10000</f>
        <v>560.712441920496</v>
      </c>
      <c r="K7" s="13"/>
    </row>
    <row r="8" s="2" customFormat="1" ht="23" customHeight="1" spans="1:11">
      <c r="A8" s="13"/>
      <c r="B8" s="16" t="s">
        <v>20</v>
      </c>
      <c r="C8" s="17"/>
      <c r="D8" s="17"/>
      <c r="E8" s="17">
        <v>21.13</v>
      </c>
      <c r="F8" s="15"/>
      <c r="G8" s="17">
        <f>C8+E8</f>
        <v>21.13</v>
      </c>
      <c r="H8" s="17" t="s">
        <v>18</v>
      </c>
      <c r="I8" s="17">
        <f>I6</f>
        <v>1937</v>
      </c>
      <c r="J8" s="17">
        <f>G8/I8*10000</f>
        <v>109.086215797625</v>
      </c>
      <c r="K8" s="13"/>
    </row>
    <row r="9" s="2" customFormat="1" ht="23" customHeight="1" spans="1:11">
      <c r="A9" s="13" t="s">
        <v>21</v>
      </c>
      <c r="B9" s="14" t="s">
        <v>22</v>
      </c>
      <c r="C9" s="15">
        <f>SUM(C10:C11)</f>
        <v>34.88</v>
      </c>
      <c r="D9" s="15"/>
      <c r="E9" s="15">
        <f>SUM(E10:E11)</f>
        <v>12.11</v>
      </c>
      <c r="F9" s="15"/>
      <c r="G9" s="15">
        <f>SUM(G10:G11)</f>
        <v>46.99</v>
      </c>
      <c r="H9" s="15" t="s">
        <v>18</v>
      </c>
      <c r="I9" s="15">
        <v>915</v>
      </c>
      <c r="J9" s="15">
        <f>G9/I9*10000</f>
        <v>513.551912568306</v>
      </c>
      <c r="K9" s="13"/>
    </row>
    <row r="10" s="2" customFormat="1" ht="23" customHeight="1" spans="1:11">
      <c r="A10" s="13"/>
      <c r="B10" s="16" t="s">
        <v>19</v>
      </c>
      <c r="C10" s="17">
        <v>34.88</v>
      </c>
      <c r="D10" s="17"/>
      <c r="E10" s="17"/>
      <c r="F10" s="15"/>
      <c r="G10" s="17">
        <f>C10+E10</f>
        <v>34.88</v>
      </c>
      <c r="H10" s="17" t="s">
        <v>18</v>
      </c>
      <c r="I10" s="17">
        <f>I9</f>
        <v>915</v>
      </c>
      <c r="J10" s="17">
        <f>G10/I10*10000</f>
        <v>381.20218579235</v>
      </c>
      <c r="K10" s="13"/>
    </row>
    <row r="11" s="2" customFormat="1" ht="23" customHeight="1" spans="1:11">
      <c r="A11" s="13"/>
      <c r="B11" s="16" t="s">
        <v>20</v>
      </c>
      <c r="C11" s="17"/>
      <c r="D11" s="17"/>
      <c r="E11" s="17">
        <f>4.04+5.5+2.57</f>
        <v>12.11</v>
      </c>
      <c r="F11" s="15"/>
      <c r="G11" s="17">
        <f t="shared" ref="G11:G17" si="0">C11+E11</f>
        <v>12.11</v>
      </c>
      <c r="H11" s="17" t="s">
        <v>18</v>
      </c>
      <c r="I11" s="17">
        <f>I9</f>
        <v>915</v>
      </c>
      <c r="J11" s="17">
        <f t="shared" ref="J11:J17" si="1">G11/I11*10000</f>
        <v>132.349726775956</v>
      </c>
      <c r="K11" s="13"/>
    </row>
    <row r="12" s="2" customFormat="1" ht="23" customHeight="1" spans="1:11">
      <c r="A12" s="13" t="s">
        <v>23</v>
      </c>
      <c r="B12" s="14" t="s">
        <v>24</v>
      </c>
      <c r="C12" s="15">
        <f>SUM(C13:C14)</f>
        <v>7.93</v>
      </c>
      <c r="D12" s="15"/>
      <c r="E12" s="15">
        <f>SUM(E13:E14)</f>
        <v>8.04</v>
      </c>
      <c r="F12" s="15"/>
      <c r="G12" s="15">
        <f>SUM(G13:G14)</f>
        <v>15.97</v>
      </c>
      <c r="H12" s="15"/>
      <c r="I12" s="15">
        <v>337</v>
      </c>
      <c r="J12" s="15">
        <f t="shared" si="1"/>
        <v>473.887240356083</v>
      </c>
      <c r="K12" s="13"/>
    </row>
    <row r="13" s="2" customFormat="1" ht="23" customHeight="1" spans="1:11">
      <c r="A13" s="13"/>
      <c r="B13" s="16" t="s">
        <v>19</v>
      </c>
      <c r="C13" s="17">
        <v>7.93</v>
      </c>
      <c r="D13" s="17"/>
      <c r="E13" s="17"/>
      <c r="F13" s="15"/>
      <c r="G13" s="17">
        <f t="shared" si="0"/>
        <v>7.93</v>
      </c>
      <c r="H13" s="17" t="s">
        <v>18</v>
      </c>
      <c r="I13" s="17">
        <v>337</v>
      </c>
      <c r="J13" s="17">
        <f t="shared" si="1"/>
        <v>235.311572700297</v>
      </c>
      <c r="K13" s="13"/>
    </row>
    <row r="14" s="2" customFormat="1" ht="23" customHeight="1" spans="1:11">
      <c r="A14" s="18"/>
      <c r="B14" s="16" t="s">
        <v>20</v>
      </c>
      <c r="C14" s="17"/>
      <c r="D14" s="17"/>
      <c r="E14" s="17">
        <v>8.04</v>
      </c>
      <c r="F14" s="15"/>
      <c r="G14" s="17">
        <f t="shared" si="0"/>
        <v>8.04</v>
      </c>
      <c r="H14" s="15"/>
      <c r="I14" s="17">
        <f>I12</f>
        <v>337</v>
      </c>
      <c r="J14" s="17">
        <f t="shared" si="1"/>
        <v>238.575667655786</v>
      </c>
      <c r="K14" s="13"/>
    </row>
    <row r="15" s="2" customFormat="1" ht="23" customHeight="1" spans="1:11">
      <c r="A15" s="13" t="s">
        <v>25</v>
      </c>
      <c r="B15" s="14" t="s">
        <v>26</v>
      </c>
      <c r="C15" s="15">
        <f t="shared" ref="C15:G15" si="2">SUM(C16:C17)</f>
        <v>47.95</v>
      </c>
      <c r="D15" s="15"/>
      <c r="E15" s="15">
        <f t="shared" si="2"/>
        <v>4.32</v>
      </c>
      <c r="F15" s="15"/>
      <c r="G15" s="15">
        <f t="shared" si="2"/>
        <v>52.27</v>
      </c>
      <c r="H15" s="15"/>
      <c r="I15" s="15">
        <v>3300</v>
      </c>
      <c r="J15" s="15">
        <f t="shared" si="1"/>
        <v>158.393939393939</v>
      </c>
      <c r="K15" s="13"/>
    </row>
    <row r="16" s="2" customFormat="1" ht="23" customHeight="1" spans="1:11">
      <c r="A16" s="13"/>
      <c r="B16" s="16" t="s">
        <v>19</v>
      </c>
      <c r="C16" s="17">
        <v>47.95</v>
      </c>
      <c r="D16" s="17"/>
      <c r="E16" s="17"/>
      <c r="F16" s="15"/>
      <c r="G16" s="17">
        <f t="shared" si="0"/>
        <v>47.95</v>
      </c>
      <c r="H16" s="17" t="s">
        <v>18</v>
      </c>
      <c r="I16" s="17">
        <v>3300</v>
      </c>
      <c r="J16" s="17">
        <f t="shared" si="1"/>
        <v>145.30303030303</v>
      </c>
      <c r="K16" s="13"/>
    </row>
    <row r="17" s="2" customFormat="1" ht="23" customHeight="1" spans="1:11">
      <c r="A17" s="18"/>
      <c r="B17" s="16" t="s">
        <v>20</v>
      </c>
      <c r="C17" s="17"/>
      <c r="D17" s="17"/>
      <c r="E17" s="17">
        <v>4.32</v>
      </c>
      <c r="F17" s="15"/>
      <c r="G17" s="17">
        <f t="shared" si="0"/>
        <v>4.32</v>
      </c>
      <c r="H17" s="15"/>
      <c r="I17" s="17">
        <f>I15</f>
        <v>3300</v>
      </c>
      <c r="J17" s="17">
        <f t="shared" si="1"/>
        <v>13.0909090909091</v>
      </c>
      <c r="K17" s="13"/>
    </row>
    <row r="18" s="2" customFormat="1" ht="23" customHeight="1" spans="1:11">
      <c r="A18" s="13" t="s">
        <v>27</v>
      </c>
      <c r="B18" s="14" t="s">
        <v>28</v>
      </c>
      <c r="C18" s="15"/>
      <c r="D18" s="15"/>
      <c r="E18" s="15"/>
      <c r="F18" s="15">
        <f>SUM(F19:F30)</f>
        <v>18.005295</v>
      </c>
      <c r="G18" s="15">
        <f t="shared" ref="G18:G23" si="3">F18</f>
        <v>18.005295</v>
      </c>
      <c r="H18" s="15"/>
      <c r="I18" s="15"/>
      <c r="J18" s="15"/>
      <c r="K18" s="15">
        <f>G18/G32*100</f>
        <v>6.64734264564237</v>
      </c>
    </row>
    <row r="19" s="2" customFormat="1" ht="23" customHeight="1" spans="1:11">
      <c r="A19" s="18">
        <v>1</v>
      </c>
      <c r="B19" s="16" t="s">
        <v>29</v>
      </c>
      <c r="C19" s="17"/>
      <c r="D19" s="17"/>
      <c r="E19" s="17"/>
      <c r="F19" s="17">
        <f t="shared" ref="F19:F23" si="4">I19*J19</f>
        <v>0</v>
      </c>
      <c r="G19" s="17">
        <f t="shared" si="3"/>
        <v>0</v>
      </c>
      <c r="H19" s="17" t="s">
        <v>30</v>
      </c>
      <c r="I19" s="17">
        <f>G5</f>
        <v>244.97</v>
      </c>
      <c r="J19" s="23">
        <v>0</v>
      </c>
      <c r="K19" s="15"/>
    </row>
    <row r="20" s="2" customFormat="1" ht="23" customHeight="1" spans="1:11">
      <c r="A20" s="18">
        <v>2</v>
      </c>
      <c r="B20" s="16" t="s">
        <v>31</v>
      </c>
      <c r="C20" s="15"/>
      <c r="D20" s="15"/>
      <c r="E20" s="15"/>
      <c r="F20" s="17">
        <f t="shared" si="4"/>
        <v>0.48994</v>
      </c>
      <c r="G20" s="17">
        <f t="shared" si="3"/>
        <v>0.48994</v>
      </c>
      <c r="H20" s="17" t="s">
        <v>30</v>
      </c>
      <c r="I20" s="17">
        <f>G5</f>
        <v>244.97</v>
      </c>
      <c r="J20" s="23">
        <v>0.002</v>
      </c>
      <c r="K20" s="15"/>
    </row>
    <row r="21" s="2" customFormat="1" ht="23" customHeight="1" spans="1:11">
      <c r="A21" s="18">
        <v>3</v>
      </c>
      <c r="B21" s="16" t="s">
        <v>32</v>
      </c>
      <c r="C21" s="15"/>
      <c r="D21" s="15"/>
      <c r="E21" s="15"/>
      <c r="F21" s="17">
        <f t="shared" si="4"/>
        <v>0</v>
      </c>
      <c r="G21" s="17">
        <f t="shared" si="3"/>
        <v>0</v>
      </c>
      <c r="H21" s="17" t="s">
        <v>30</v>
      </c>
      <c r="I21" s="17">
        <f>G5</f>
        <v>244.97</v>
      </c>
      <c r="J21" s="23">
        <v>0</v>
      </c>
      <c r="K21" s="15"/>
    </row>
    <row r="22" s="2" customFormat="1" ht="23" customHeight="1" spans="1:11">
      <c r="A22" s="18">
        <v>4</v>
      </c>
      <c r="B22" s="16" t="s">
        <v>33</v>
      </c>
      <c r="C22" s="15"/>
      <c r="D22" s="15"/>
      <c r="E22" s="15"/>
      <c r="F22" s="17">
        <f t="shared" si="4"/>
        <v>6.12425</v>
      </c>
      <c r="G22" s="17">
        <f t="shared" si="3"/>
        <v>6.12425</v>
      </c>
      <c r="H22" s="17" t="s">
        <v>30</v>
      </c>
      <c r="I22" s="17">
        <f>G5</f>
        <v>244.97</v>
      </c>
      <c r="J22" s="23">
        <v>0.025</v>
      </c>
      <c r="K22" s="15"/>
    </row>
    <row r="23" s="2" customFormat="1" ht="23" customHeight="1" spans="1:11">
      <c r="A23" s="18">
        <v>5</v>
      </c>
      <c r="B23" s="16" t="s">
        <v>34</v>
      </c>
      <c r="C23" s="15"/>
      <c r="D23" s="15"/>
      <c r="E23" s="15"/>
      <c r="F23" s="17">
        <f t="shared" si="4"/>
        <v>0.612425</v>
      </c>
      <c r="G23" s="17">
        <f t="shared" si="3"/>
        <v>0.612425</v>
      </c>
      <c r="H23" s="17" t="s">
        <v>30</v>
      </c>
      <c r="I23" s="17">
        <f>I20</f>
        <v>244.97</v>
      </c>
      <c r="J23" s="23">
        <v>0.0025</v>
      </c>
      <c r="K23" s="15"/>
    </row>
    <row r="24" s="2" customFormat="1" ht="23" customHeight="1" spans="1:11">
      <c r="A24" s="18">
        <v>6</v>
      </c>
      <c r="B24" s="16" t="s">
        <v>35</v>
      </c>
      <c r="C24" s="15"/>
      <c r="D24" s="15"/>
      <c r="E24" s="15"/>
      <c r="F24" s="17">
        <f t="shared" ref="F24:F30" si="5">I24*J24</f>
        <v>0.48994</v>
      </c>
      <c r="G24" s="17">
        <f t="shared" ref="G24:G35" si="6">F24</f>
        <v>0.48994</v>
      </c>
      <c r="H24" s="17" t="s">
        <v>30</v>
      </c>
      <c r="I24" s="17">
        <f>I22</f>
        <v>244.97</v>
      </c>
      <c r="J24" s="23">
        <v>0.002</v>
      </c>
      <c r="K24" s="15"/>
    </row>
    <row r="25" s="2" customFormat="1" ht="23" customHeight="1" spans="1:11">
      <c r="A25" s="18">
        <v>7</v>
      </c>
      <c r="B25" s="16" t="s">
        <v>36</v>
      </c>
      <c r="C25" s="15"/>
      <c r="D25" s="15"/>
      <c r="E25" s="15"/>
      <c r="F25" s="17">
        <f t="shared" si="5"/>
        <v>1.46982</v>
      </c>
      <c r="G25" s="17">
        <f t="shared" si="6"/>
        <v>1.46982</v>
      </c>
      <c r="H25" s="17" t="s">
        <v>30</v>
      </c>
      <c r="I25" s="17">
        <f>I24</f>
        <v>244.97</v>
      </c>
      <c r="J25" s="23">
        <v>0.006</v>
      </c>
      <c r="K25" s="15"/>
    </row>
    <row r="26" s="2" customFormat="1" ht="23" customHeight="1" spans="1:11">
      <c r="A26" s="18">
        <v>8</v>
      </c>
      <c r="B26" s="16" t="s">
        <v>37</v>
      </c>
      <c r="C26" s="15"/>
      <c r="D26" s="15"/>
      <c r="E26" s="15"/>
      <c r="F26" s="17">
        <f t="shared" si="5"/>
        <v>0.97988</v>
      </c>
      <c r="G26" s="17">
        <f t="shared" si="6"/>
        <v>0.97988</v>
      </c>
      <c r="H26" s="17" t="s">
        <v>30</v>
      </c>
      <c r="I26" s="17">
        <f>I24</f>
        <v>244.97</v>
      </c>
      <c r="J26" s="23">
        <v>0.004</v>
      </c>
      <c r="K26" s="15"/>
    </row>
    <row r="27" s="2" customFormat="1" ht="23" customHeight="1" spans="1:11">
      <c r="A27" s="18">
        <v>9</v>
      </c>
      <c r="B27" s="16" t="s">
        <v>38</v>
      </c>
      <c r="C27" s="15"/>
      <c r="D27" s="15"/>
      <c r="E27" s="15"/>
      <c r="F27" s="17">
        <f t="shared" si="5"/>
        <v>0.97988</v>
      </c>
      <c r="G27" s="17">
        <f t="shared" si="6"/>
        <v>0.97988</v>
      </c>
      <c r="H27" s="17" t="s">
        <v>30</v>
      </c>
      <c r="I27" s="17">
        <f>I22</f>
        <v>244.97</v>
      </c>
      <c r="J27" s="23">
        <v>0.004</v>
      </c>
      <c r="K27" s="15"/>
    </row>
    <row r="28" s="2" customFormat="1" ht="23" customHeight="1" spans="1:11">
      <c r="A28" s="18">
        <v>10</v>
      </c>
      <c r="B28" s="16" t="s">
        <v>39</v>
      </c>
      <c r="C28" s="15"/>
      <c r="D28" s="15"/>
      <c r="E28" s="15"/>
      <c r="F28" s="17">
        <f t="shared" si="5"/>
        <v>2.4497</v>
      </c>
      <c r="G28" s="17">
        <f t="shared" si="6"/>
        <v>2.4497</v>
      </c>
      <c r="H28" s="17" t="s">
        <v>30</v>
      </c>
      <c r="I28" s="17">
        <f>I22</f>
        <v>244.97</v>
      </c>
      <c r="J28" s="23">
        <v>0.01</v>
      </c>
      <c r="K28" s="15"/>
    </row>
    <row r="29" s="2" customFormat="1" ht="23" customHeight="1" spans="1:11">
      <c r="A29" s="18">
        <v>11</v>
      </c>
      <c r="B29" s="16" t="s">
        <v>40</v>
      </c>
      <c r="C29" s="15"/>
      <c r="D29" s="15"/>
      <c r="E29" s="15"/>
      <c r="F29" s="17">
        <f t="shared" si="5"/>
        <v>2.93964</v>
      </c>
      <c r="G29" s="17">
        <f t="shared" si="6"/>
        <v>2.93964</v>
      </c>
      <c r="H29" s="17" t="s">
        <v>30</v>
      </c>
      <c r="I29" s="17">
        <f>I22</f>
        <v>244.97</v>
      </c>
      <c r="J29" s="23">
        <v>0.012</v>
      </c>
      <c r="K29" s="15"/>
    </row>
    <row r="30" s="2" customFormat="1" ht="23" customHeight="1" spans="1:11">
      <c r="A30" s="18">
        <v>12</v>
      </c>
      <c r="B30" s="16" t="s">
        <v>41</v>
      </c>
      <c r="C30" s="15"/>
      <c r="D30" s="15"/>
      <c r="E30" s="15"/>
      <c r="F30" s="17">
        <f t="shared" si="5"/>
        <v>1.46982</v>
      </c>
      <c r="G30" s="17">
        <f t="shared" si="6"/>
        <v>1.46982</v>
      </c>
      <c r="H30" s="17" t="s">
        <v>30</v>
      </c>
      <c r="I30" s="17">
        <f>I29</f>
        <v>244.97</v>
      </c>
      <c r="J30" s="23">
        <v>0.006</v>
      </c>
      <c r="K30" s="15"/>
    </row>
    <row r="31" s="2" customFormat="1" ht="23" customHeight="1" spans="1:11">
      <c r="A31" s="13" t="s">
        <v>42</v>
      </c>
      <c r="B31" s="14" t="s">
        <v>43</v>
      </c>
      <c r="C31" s="15"/>
      <c r="D31" s="15"/>
      <c r="E31" s="15"/>
      <c r="F31" s="15">
        <f>(G5+F18)*3%</f>
        <v>7.88925885</v>
      </c>
      <c r="G31" s="15">
        <f t="shared" si="6"/>
        <v>7.88925885</v>
      </c>
      <c r="H31" s="15"/>
      <c r="I31" s="15"/>
      <c r="J31" s="15"/>
      <c r="K31" s="15">
        <f>G31/G32*100</f>
        <v>2.9126213592233</v>
      </c>
    </row>
    <row r="32" s="2" customFormat="1" ht="23" customHeight="1" spans="1:11">
      <c r="A32" s="13"/>
      <c r="B32" s="13" t="s">
        <v>44</v>
      </c>
      <c r="C32" s="15">
        <f>C5</f>
        <v>199.37</v>
      </c>
      <c r="D32" s="15">
        <f>D5</f>
        <v>0</v>
      </c>
      <c r="E32" s="15">
        <f>E5</f>
        <v>45.6</v>
      </c>
      <c r="F32" s="15">
        <f>F18+F31</f>
        <v>25.89455385</v>
      </c>
      <c r="G32" s="15">
        <f>G5+G18+G31</f>
        <v>270.86455385</v>
      </c>
      <c r="H32" s="17"/>
      <c r="I32" s="17"/>
      <c r="J32" s="17"/>
      <c r="K32" s="17">
        <v>100</v>
      </c>
    </row>
    <row r="33" ht="18" spans="1:11">
      <c r="A33" s="19" t="s">
        <v>45</v>
      </c>
      <c r="C33" s="3"/>
      <c r="D33" s="3"/>
      <c r="E33" s="3"/>
      <c r="F33" s="3"/>
      <c r="G33" s="3"/>
      <c r="H33" s="3"/>
      <c r="I33" s="3"/>
      <c r="K33" s="3"/>
    </row>
  </sheetData>
  <mergeCells count="6">
    <mergeCell ref="A1:K1"/>
    <mergeCell ref="A2:A4"/>
    <mergeCell ref="B2:B4"/>
    <mergeCell ref="K2:K3"/>
    <mergeCell ref="C2:G3"/>
    <mergeCell ref="H2:J3"/>
  </mergeCells>
  <pageMargins left="0.75" right="0.75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plxspj</cp:lastModifiedBy>
  <dcterms:created xsi:type="dcterms:W3CDTF">2021-07-31T17:25:00Z</dcterms:created>
  <cp:lastPrinted>2021-11-17T11:55:00Z</cp:lastPrinted>
  <dcterms:modified xsi:type="dcterms:W3CDTF">2026-06-03T17:24:29Z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88BF8ECF0A154F9E953AED71F3ED716D_13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