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概算" sheetId="1" r:id="rId1"/>
    <sheet name="Sheet1" sheetId="2" state="hidden" r:id="rId2"/>
  </sheets>
  <definedNames>
    <definedName name="_xlnm._FilterDatabase" localSheetId="0" hidden="1">概算!$A$1:$M$50</definedName>
    <definedName name="_xlnm.Print_Titles" localSheetId="0">概算!$3:$5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<sst xmlns="http://schemas.openxmlformats.org/spreadsheetml/2006/main" count="99" uniqueCount="77">
  <si>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概算汇总表</t>
  </si>
  <si>
    <t>项目名称：平罗县2026年城关第四小学室内供暖、城关第六小学南教学楼提升改造项目</t>
  </si>
  <si>
    <t>序号</t>
  </si>
  <si>
    <t>工程及费用名称</t>
  </si>
  <si>
    <t>概算价值（万元）</t>
  </si>
  <si>
    <t>技术经济指标</t>
  </si>
  <si>
    <t>投资占比%</t>
  </si>
  <si>
    <t>土建及装修</t>
  </si>
  <si>
    <t>安装</t>
  </si>
  <si>
    <t>设备</t>
  </si>
  <si>
    <t>其它费用</t>
  </si>
  <si>
    <t>合计（万元）</t>
  </si>
  <si>
    <t>单位</t>
  </si>
  <si>
    <t>数量</t>
  </si>
  <si>
    <t>单位价值</t>
  </si>
  <si>
    <t>一</t>
  </si>
  <si>
    <t>建筑工程费</t>
  </si>
  <si>
    <t>（一）</t>
  </si>
  <si>
    <t>城关第六小学南教学楼</t>
  </si>
  <si>
    <t>屋面防水改造</t>
  </si>
  <si>
    <t>㎡</t>
  </si>
  <si>
    <t>雨落管更换</t>
  </si>
  <si>
    <t>m</t>
  </si>
  <si>
    <t>外墙面改造</t>
  </si>
  <si>
    <t>走道保温板</t>
  </si>
  <si>
    <t>教室顶棚粉刷改造</t>
  </si>
  <si>
    <t>墙面涂料改造</t>
  </si>
  <si>
    <t>墙面冰火板</t>
  </si>
  <si>
    <t>洗手间墙砖面积（含防水）</t>
  </si>
  <si>
    <t>洗手间地砖面积（含防水）</t>
  </si>
  <si>
    <t>洗手间天棚吊顶拆除及恢复</t>
  </si>
  <si>
    <t>楼梯间地砖更换</t>
  </si>
  <si>
    <t>楼梯走廊刷油漆</t>
  </si>
  <si>
    <t>门窗工程</t>
  </si>
  <si>
    <t>成品保护</t>
  </si>
  <si>
    <t>踢脚线拆除</t>
  </si>
  <si>
    <t>变形缝</t>
  </si>
  <si>
    <t>女儿墙内墙面</t>
  </si>
  <si>
    <t>室外台阶瓷砖</t>
  </si>
  <si>
    <t>垂直运输</t>
  </si>
  <si>
    <t>项</t>
  </si>
  <si>
    <t>柜子</t>
  </si>
  <si>
    <t>暖通工程改造</t>
  </si>
  <si>
    <t>电气工程改造</t>
  </si>
  <si>
    <t>暖气片粉刷</t>
  </si>
  <si>
    <t>（二）</t>
  </si>
  <si>
    <t>城关第四小学</t>
  </si>
  <si>
    <t>1#教学楼采暖管道改造</t>
  </si>
  <si>
    <t>2#教学楼采暖管道改造</t>
  </si>
  <si>
    <t>图书馆采暖管道改造</t>
  </si>
  <si>
    <t>多功能厅采暖管道改造</t>
  </si>
  <si>
    <t>综合科技楼采暖管道改造</t>
  </si>
  <si>
    <t>公厕采暖管道改造</t>
  </si>
  <si>
    <t>二</t>
  </si>
  <si>
    <t>建设单位管理费</t>
  </si>
  <si>
    <t>财建[2016]504号</t>
  </si>
  <si>
    <t>万元</t>
  </si>
  <si>
    <t>工程监理费</t>
  </si>
  <si>
    <t>发改价[2015]299号</t>
  </si>
  <si>
    <t>工程设计费</t>
  </si>
  <si>
    <t>BIM设计费</t>
  </si>
  <si>
    <t>施工图审查费（含BIM）</t>
  </si>
  <si>
    <t>工程费*0.5%</t>
  </si>
  <si>
    <t>控制价、清单编制费</t>
  </si>
  <si>
    <t>宁价费发[2010]87号《建设工程造价咨询服务收费标准 》</t>
  </si>
  <si>
    <t>竣工结算审核费</t>
  </si>
  <si>
    <t>财务决算审核费</t>
  </si>
  <si>
    <t>市场价</t>
  </si>
  <si>
    <t>招投标代理服务费</t>
  </si>
  <si>
    <t>建筑结构及抗震检测费</t>
  </si>
  <si>
    <t>三</t>
  </si>
  <si>
    <t>预备费</t>
  </si>
  <si>
    <t>总工程费*3%</t>
  </si>
  <si>
    <t>四</t>
  </si>
  <si>
    <t>总投资</t>
  </si>
  <si>
    <t>外墙面</t>
  </si>
  <si>
    <t>暖气片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</si>
</sst>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77" fontId="1" fillId="2" borderId="2" xfId="0" applyNumberFormat="1" applyFont="1" applyFill="1" applyBorder="1" applyAlignment="1" applyProtection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177" fontId="1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77" fontId="1" fillId="2" borderId="2" xfId="3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177" fontId="6" fillId="2" borderId="8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zoomScale="85" zoomScaleNormal="85" topLeftCell="A21" workbookViewId="0">
      <selection activeCell="A49" sqref="$A49:$XFD49"/>
    </sheetView>
  </sheetViews>
  <sheetFormatPr defaultColWidth="9" defaultRowHeight="13.5"/>
  <cols>
    <col min="1" max="1" width="7.15833333333333" style="2" customWidth="1"/>
    <col min="2" max="2" width="24.1416666666667" style="3" customWidth="1"/>
    <col min="3" max="3" width="10.5416666666667" style="4" customWidth="1"/>
    <col min="4" max="4" width="9.10833333333333" style="5" customWidth="1"/>
    <col min="5" max="5" width="8.75" style="5" customWidth="1"/>
    <col min="6" max="6" width="9.10833333333333" style="4" customWidth="1"/>
    <col min="7" max="7" width="11.9916666666667" style="6" customWidth="1"/>
    <col min="8" max="8" width="10.0166666666667" style="1" customWidth="1"/>
    <col min="9" max="9" width="13.225" style="1" customWidth="1"/>
    <col min="10" max="10" width="14.4166666666667" style="4" customWidth="1"/>
    <col min="11" max="11" width="12.375" style="2" customWidth="1"/>
    <col min="12" max="12" width="0.5" style="1" customWidth="1"/>
    <col min="13" max="13" width="12.625" style="1"/>
    <col min="14" max="14" width="9.375" style="1"/>
    <col min="15" max="18" width="9" style="1"/>
    <col min="19" max="19" width="9.375" style="1"/>
    <col min="20" max="16384" width="9" style="1"/>
  </cols>
  <sheetData>
    <row r="1" s="1" customFormat="1" spans="1:12">
      <c r="A1" s="7" t="s">
        <v>0</v>
      </c>
      <c r="B1" s="8"/>
      <c r="C1" s="9"/>
      <c r="D1" s="9"/>
      <c r="E1" s="9"/>
      <c r="F1" s="9"/>
      <c r="G1" s="10"/>
      <c r="H1" s="8"/>
      <c r="I1" s="8"/>
      <c r="J1" s="9"/>
      <c r="K1" s="8"/>
    </row>
    <row r="2" s="1" customFormat="1" ht="24" customHeight="1" spans="1:12">
      <c r="A2" s="8"/>
      <c r="B2" s="8"/>
      <c r="C2" s="9"/>
      <c r="D2" s="9"/>
      <c r="E2" s="9"/>
      <c r="F2" s="9"/>
      <c r="G2" s="10"/>
      <c r="H2" s="8"/>
      <c r="I2" s="8"/>
      <c r="J2" s="9"/>
      <c r="K2" s="8"/>
    </row>
    <row r="3" s="1" customFormat="1" ht="24" customHeight="1" spans="1:12">
      <c r="A3" s="11" t="s">
        <v>1</v>
      </c>
      <c r="B3" s="11"/>
      <c r="C3" s="11"/>
      <c r="D3" s="11"/>
      <c r="E3" s="11"/>
      <c r="F3" s="11"/>
      <c r="G3" s="12"/>
      <c r="H3" s="11"/>
      <c r="I3" s="11"/>
      <c r="J3" s="11"/>
      <c r="K3" s="11"/>
    </row>
    <row r="4" s="1" customFormat="1" ht="21.95" customHeight="1" spans="1:12">
      <c r="A4" s="13" t="s">
        <v>2</v>
      </c>
      <c r="B4" s="14" t="s">
        <v>3</v>
      </c>
      <c r="C4" s="15" t="s">
        <v>4</v>
      </c>
      <c r="D4" s="15"/>
      <c r="E4" s="15"/>
      <c r="F4" s="15"/>
      <c r="G4" s="16"/>
      <c r="H4" s="17" t="s">
        <v>5</v>
      </c>
      <c r="I4" s="17"/>
      <c r="J4" s="18"/>
      <c r="K4" s="17" t="s">
        <v>6</v>
      </c>
    </row>
    <row r="5" s="1" customFormat="1" ht="33" customHeight="1" spans="1:12">
      <c r="A5" s="19"/>
      <c r="B5" s="14"/>
      <c r="C5" s="20" t="s">
        <v>7</v>
      </c>
      <c r="D5" s="20" t="s">
        <v>8</v>
      </c>
      <c r="E5" s="20" t="s">
        <v>9</v>
      </c>
      <c r="F5" s="20" t="s">
        <v>10</v>
      </c>
      <c r="G5" s="21" t="s">
        <v>11</v>
      </c>
      <c r="H5" s="17" t="s">
        <v>12</v>
      </c>
      <c r="I5" s="17" t="s">
        <v>13</v>
      </c>
      <c r="J5" s="18" t="s">
        <v>14</v>
      </c>
      <c r="K5" s="22">
        <f>G6/G50</f>
        <v>0.870503597122302</v>
      </c>
    </row>
    <row r="6" s="1" customFormat="1" ht="27" customHeight="1" spans="1:12">
      <c r="A6" s="23" t="s">
        <v>15</v>
      </c>
      <c r="B6" s="24" t="s">
        <v>16</v>
      </c>
      <c r="C6" s="25">
        <f>C7+C31</f>
        <v>165.763509</v>
      </c>
      <c r="D6" s="25">
        <f>D7+D31</f>
        <v>93.181383</v>
      </c>
      <c r="E6" s="25"/>
      <c r="F6" s="25"/>
      <c r="G6" s="25">
        <v>258.94</v>
      </c>
      <c r="H6" s="25"/>
      <c r="I6" s="26"/>
      <c r="J6" s="27"/>
      <c r="K6" s="25"/>
    </row>
    <row r="7" s="1" customFormat="1" ht="30" customHeight="1" spans="1:12">
      <c r="A7" s="28" t="s">
        <v>17</v>
      </c>
      <c r="B7" s="29" t="s">
        <v>18</v>
      </c>
      <c r="C7" s="25">
        <f>SUM(C8:C30)</f>
        <v>165.763509</v>
      </c>
      <c r="D7" s="25">
        <f>SUM(D8:D30)</f>
        <v>26.901348</v>
      </c>
      <c r="E7" s="25"/>
      <c r="F7" s="25"/>
      <c r="G7" s="25">
        <f>SUM(C7:F7)</f>
        <v>192.664857</v>
      </c>
      <c r="H7" s="25"/>
      <c r="I7" s="26"/>
      <c r="J7" s="30"/>
      <c r="K7" s="26"/>
    </row>
    <row r="8" s="1" customFormat="1" ht="25" customHeight="1" spans="1:12">
      <c r="A8" s="19">
        <v>1</v>
      </c>
      <c r="B8" s="31" t="s">
        <v>19</v>
      </c>
      <c r="C8" s="32">
        <f>I8*J8/10000</f>
        <v>10.485419</v>
      </c>
      <c r="D8" s="32"/>
      <c r="E8" s="32"/>
      <c r="F8" s="32"/>
      <c r="G8" s="16">
        <f>SUM(C8:F8)</f>
        <v>10.485419</v>
      </c>
      <c r="H8" s="16" t="s">
        <v>20</v>
      </c>
      <c r="I8" s="33">
        <v>650</v>
      </c>
      <c r="J8" s="34">
        <f>L8/I8</f>
        <v>161.314138461538</v>
      </c>
      <c r="K8" s="35"/>
      <c r="L8" s="36">
        <v>104854.19</v>
      </c>
    </row>
    <row r="9" s="1" customFormat="1" ht="25" customHeight="1" spans="1:12">
      <c r="A9" s="19">
        <v>2</v>
      </c>
      <c r="B9" s="31" t="s">
        <v>21</v>
      </c>
      <c r="C9" s="32">
        <f>I9*J9/10000</f>
        <v>0.479722</v>
      </c>
      <c r="D9" s="32"/>
      <c r="E9" s="37"/>
      <c r="F9" s="37"/>
      <c r="G9" s="16">
        <f>SUM(C9:F9)</f>
        <v>0.479722</v>
      </c>
      <c r="H9" s="16" t="s">
        <v>22</v>
      </c>
      <c r="I9" s="33">
        <v>70</v>
      </c>
      <c r="J9" s="34">
        <f t="shared" ref="J9:J26" si="0">L9/I9</f>
        <v>68.5317142857143</v>
      </c>
      <c r="K9" s="35"/>
      <c r="L9" s="1">
        <v>4797.22</v>
      </c>
    </row>
    <row r="10" s="1" customFormat="1" ht="25" customHeight="1" spans="1:12">
      <c r="A10" s="19">
        <v>3</v>
      </c>
      <c r="B10" s="31" t="s">
        <v>23</v>
      </c>
      <c r="C10" s="32">
        <f>I10*J10/10000</f>
        <v>52.465463</v>
      </c>
      <c r="D10" s="37"/>
      <c r="E10" s="37"/>
      <c r="F10" s="37"/>
      <c r="G10" s="16">
        <f>SUM(C10:F10)</f>
        <v>52.465463</v>
      </c>
      <c r="H10" s="16" t="s">
        <v>20</v>
      </c>
      <c r="I10" s="33">
        <f>1250+130</f>
        <v>1380</v>
      </c>
      <c r="J10" s="34">
        <f t="shared" si="0"/>
        <v>380.184514492754</v>
      </c>
      <c r="K10" s="35"/>
      <c r="L10" s="36">
        <v>524654.63</v>
      </c>
    </row>
    <row r="11" s="1" customFormat="1" ht="25" customHeight="1" spans="1:12">
      <c r="A11" s="19">
        <v>4</v>
      </c>
      <c r="B11" s="31" t="s">
        <v>24</v>
      </c>
      <c r="C11" s="32">
        <f t="shared" ref="C11:C27" si="1">I11*J11/10000</f>
        <v>8.856832</v>
      </c>
      <c r="D11" s="32"/>
      <c r="E11" s="37"/>
      <c r="F11" s="37"/>
      <c r="G11" s="16">
        <f t="shared" ref="G11:G26" si="2">SUM(C11:F11)</f>
        <v>8.856832</v>
      </c>
      <c r="H11" s="16" t="s">
        <v>20</v>
      </c>
      <c r="I11" s="33">
        <v>150</v>
      </c>
      <c r="J11" s="34">
        <f t="shared" si="0"/>
        <v>590.455466666667</v>
      </c>
      <c r="K11" s="35"/>
      <c r="L11" s="36">
        <v>88568.32</v>
      </c>
    </row>
    <row r="12" s="1" customFormat="1" ht="25" customHeight="1" spans="1:12">
      <c r="A12" s="19">
        <v>5</v>
      </c>
      <c r="B12" s="31" t="s">
        <v>25</v>
      </c>
      <c r="C12" s="32">
        <f t="shared" si="1"/>
        <v>9.039614</v>
      </c>
      <c r="D12" s="32"/>
      <c r="E12" s="37"/>
      <c r="F12" s="37"/>
      <c r="G12" s="16">
        <f t="shared" si="2"/>
        <v>9.039614</v>
      </c>
      <c r="H12" s="16" t="s">
        <v>20</v>
      </c>
      <c r="I12" s="33">
        <v>1800</v>
      </c>
      <c r="J12" s="34">
        <f t="shared" si="0"/>
        <v>50.2200777777778</v>
      </c>
      <c r="K12" s="35"/>
      <c r="L12" s="1">
        <v>90396.14</v>
      </c>
    </row>
    <row r="13" s="1" customFormat="1" ht="25" customHeight="1" spans="1:12">
      <c r="A13" s="19">
        <v>6</v>
      </c>
      <c r="B13" s="31" t="s">
        <v>26</v>
      </c>
      <c r="C13" s="32">
        <f t="shared" si="1"/>
        <v>8.71901</v>
      </c>
      <c r="D13" s="32"/>
      <c r="E13" s="37"/>
      <c r="F13" s="37"/>
      <c r="G13" s="16">
        <f t="shared" si="2"/>
        <v>8.71901</v>
      </c>
      <c r="H13" s="16" t="s">
        <v>20</v>
      </c>
      <c r="I13" s="33">
        <v>1300</v>
      </c>
      <c r="J13" s="34">
        <f t="shared" si="0"/>
        <v>67.0693076923077</v>
      </c>
      <c r="K13" s="35"/>
      <c r="L13" s="1">
        <v>87190.1</v>
      </c>
    </row>
    <row r="14" s="1" customFormat="1" ht="25" customHeight="1" spans="1:12">
      <c r="A14" s="19">
        <v>7</v>
      </c>
      <c r="B14" s="31" t="s">
        <v>27</v>
      </c>
      <c r="C14" s="32">
        <f t="shared" si="1"/>
        <v>14.06506</v>
      </c>
      <c r="D14" s="32"/>
      <c r="E14" s="37"/>
      <c r="F14" s="37"/>
      <c r="G14" s="16">
        <f t="shared" si="2"/>
        <v>14.06506</v>
      </c>
      <c r="H14" s="16" t="s">
        <v>20</v>
      </c>
      <c r="I14" s="33">
        <v>900</v>
      </c>
      <c r="J14" s="34">
        <f t="shared" si="0"/>
        <v>156.278444444444</v>
      </c>
      <c r="K14" s="35"/>
      <c r="L14" s="1">
        <v>140650.6</v>
      </c>
    </row>
    <row r="15" s="1" customFormat="1" ht="25" customHeight="1" spans="1:12">
      <c r="A15" s="19">
        <v>8</v>
      </c>
      <c r="B15" s="31" t="s">
        <v>28</v>
      </c>
      <c r="C15" s="32">
        <f t="shared" si="1"/>
        <v>4.244997</v>
      </c>
      <c r="D15" s="32"/>
      <c r="E15" s="37"/>
      <c r="F15" s="37"/>
      <c r="G15" s="16">
        <f t="shared" si="2"/>
        <v>4.244997</v>
      </c>
      <c r="H15" s="16" t="s">
        <v>20</v>
      </c>
      <c r="I15" s="33">
        <v>160</v>
      </c>
      <c r="J15" s="34">
        <f t="shared" si="0"/>
        <v>265.3123125</v>
      </c>
      <c r="K15" s="35"/>
      <c r="L15" s="1">
        <v>42449.97</v>
      </c>
    </row>
    <row r="16" s="1" customFormat="1" ht="25" customHeight="1" spans="1:12">
      <c r="A16" s="19">
        <v>9</v>
      </c>
      <c r="B16" s="31" t="s">
        <v>29</v>
      </c>
      <c r="C16" s="32">
        <f t="shared" si="1"/>
        <v>1.834967</v>
      </c>
      <c r="D16" s="32"/>
      <c r="E16" s="37"/>
      <c r="F16" s="37"/>
      <c r="G16" s="16">
        <f t="shared" si="2"/>
        <v>1.834967</v>
      </c>
      <c r="H16" s="16" t="s">
        <v>20</v>
      </c>
      <c r="I16" s="33">
        <v>60</v>
      </c>
      <c r="J16" s="34">
        <f t="shared" si="0"/>
        <v>305.827833333333</v>
      </c>
      <c r="K16" s="35"/>
      <c r="L16" s="1">
        <v>18349.67</v>
      </c>
    </row>
    <row r="17" s="1" customFormat="1" ht="25" customHeight="1" spans="1:12">
      <c r="A17" s="19">
        <v>10</v>
      </c>
      <c r="B17" s="38" t="s">
        <v>30</v>
      </c>
      <c r="C17" s="32">
        <f t="shared" si="1"/>
        <v>1.235098</v>
      </c>
      <c r="D17" s="37"/>
      <c r="E17" s="37"/>
      <c r="F17" s="37"/>
      <c r="G17" s="16">
        <f t="shared" si="2"/>
        <v>1.235098</v>
      </c>
      <c r="H17" s="16" t="s">
        <v>20</v>
      </c>
      <c r="I17" s="33">
        <v>60</v>
      </c>
      <c r="J17" s="34">
        <f t="shared" si="0"/>
        <v>205.849666666667</v>
      </c>
      <c r="K17" s="35"/>
      <c r="L17" s="1">
        <v>12350.98</v>
      </c>
    </row>
    <row r="18" s="1" customFormat="1" ht="25" customHeight="1" spans="1:12">
      <c r="A18" s="19">
        <v>11</v>
      </c>
      <c r="B18" s="39" t="s">
        <v>31</v>
      </c>
      <c r="C18" s="32">
        <f t="shared" si="1"/>
        <v>0.465765</v>
      </c>
      <c r="D18" s="26"/>
      <c r="E18" s="26"/>
      <c r="F18" s="26"/>
      <c r="G18" s="16">
        <f t="shared" si="2"/>
        <v>0.465765</v>
      </c>
      <c r="H18" s="33" t="s">
        <v>20</v>
      </c>
      <c r="I18" s="33">
        <v>25</v>
      </c>
      <c r="J18" s="34">
        <f t="shared" si="0"/>
        <v>186.306</v>
      </c>
      <c r="K18" s="26"/>
      <c r="L18" s="1">
        <v>4657.65</v>
      </c>
    </row>
    <row r="19" s="1" customFormat="1" ht="25" customHeight="1" spans="1:12">
      <c r="A19" s="19">
        <v>12</v>
      </c>
      <c r="B19" s="39" t="s">
        <v>32</v>
      </c>
      <c r="C19" s="32">
        <f t="shared" si="1"/>
        <v>0.805311</v>
      </c>
      <c r="D19" s="26"/>
      <c r="E19" s="26"/>
      <c r="F19" s="26"/>
      <c r="G19" s="16">
        <f t="shared" si="2"/>
        <v>0.805311</v>
      </c>
      <c r="H19" s="33" t="s">
        <v>22</v>
      </c>
      <c r="I19" s="33">
        <v>190</v>
      </c>
      <c r="J19" s="34">
        <f t="shared" si="0"/>
        <v>42.3847894736842</v>
      </c>
      <c r="K19" s="26"/>
      <c r="L19" s="1">
        <v>8053.11</v>
      </c>
    </row>
    <row r="20" s="1" customFormat="1" ht="25" customHeight="1" spans="1:12">
      <c r="A20" s="19">
        <v>13</v>
      </c>
      <c r="B20" s="39" t="s">
        <v>33</v>
      </c>
      <c r="C20" s="32">
        <f t="shared" si="1"/>
        <v>34.057739</v>
      </c>
      <c r="D20" s="26"/>
      <c r="E20" s="26"/>
      <c r="F20" s="26"/>
      <c r="G20" s="16">
        <f t="shared" si="2"/>
        <v>34.057739</v>
      </c>
      <c r="H20" s="33" t="str">
        <f>H18</f>
        <v>㎡</v>
      </c>
      <c r="I20" s="33">
        <f>383.4</f>
        <v>383.4</v>
      </c>
      <c r="J20" s="34">
        <f t="shared" si="0"/>
        <v>888.308268127282</v>
      </c>
      <c r="K20" s="26"/>
      <c r="L20" s="36">
        <v>340577.39</v>
      </c>
    </row>
    <row r="21" s="1" customFormat="1" ht="25" customHeight="1" spans="1:12">
      <c r="A21" s="19">
        <v>14</v>
      </c>
      <c r="B21" s="39" t="s">
        <v>34</v>
      </c>
      <c r="C21" s="32">
        <f t="shared" si="1"/>
        <v>0.672588</v>
      </c>
      <c r="D21" s="26"/>
      <c r="E21" s="26"/>
      <c r="F21" s="26"/>
      <c r="G21" s="16">
        <f t="shared" si="2"/>
        <v>0.672588</v>
      </c>
      <c r="H21" s="33" t="str">
        <f>H20</f>
        <v>㎡</v>
      </c>
      <c r="I21" s="33">
        <v>1512</v>
      </c>
      <c r="J21" s="34">
        <f t="shared" si="0"/>
        <v>4.44833333333333</v>
      </c>
      <c r="K21" s="26"/>
      <c r="L21" s="36">
        <v>6725.88</v>
      </c>
    </row>
    <row r="22" s="1" customFormat="1" ht="25" customHeight="1" spans="1:12">
      <c r="A22" s="19">
        <v>15</v>
      </c>
      <c r="B22" s="39" t="s">
        <v>35</v>
      </c>
      <c r="C22" s="32">
        <f t="shared" si="1"/>
        <v>0.32361</v>
      </c>
      <c r="D22" s="26"/>
      <c r="E22" s="26"/>
      <c r="F22" s="26"/>
      <c r="G22" s="16">
        <f t="shared" si="2"/>
        <v>0.32361</v>
      </c>
      <c r="H22" s="33" t="str">
        <f>H21</f>
        <v>㎡</v>
      </c>
      <c r="I22" s="33">
        <v>80</v>
      </c>
      <c r="J22" s="34">
        <f t="shared" si="0"/>
        <v>40.45125</v>
      </c>
      <c r="K22" s="26"/>
      <c r="L22" s="36">
        <v>3236.1</v>
      </c>
    </row>
    <row r="23" s="1" customFormat="1" ht="25" customHeight="1" spans="1:12">
      <c r="A23" s="19">
        <v>16</v>
      </c>
      <c r="B23" s="39" t="s">
        <v>36</v>
      </c>
      <c r="C23" s="32">
        <f t="shared" si="1"/>
        <v>0.21565</v>
      </c>
      <c r="D23" s="26"/>
      <c r="E23" s="26"/>
      <c r="F23" s="26"/>
      <c r="G23" s="16">
        <f t="shared" si="2"/>
        <v>0.21565</v>
      </c>
      <c r="H23" s="33" t="s">
        <v>22</v>
      </c>
      <c r="I23" s="33">
        <v>36</v>
      </c>
      <c r="J23" s="34">
        <f t="shared" si="0"/>
        <v>59.9027777777778</v>
      </c>
      <c r="K23" s="26"/>
      <c r="L23" s="36">
        <v>2156.5</v>
      </c>
    </row>
    <row r="24" s="1" customFormat="1" ht="25" customHeight="1" spans="1:12">
      <c r="A24" s="19">
        <v>17</v>
      </c>
      <c r="B24" s="39" t="s">
        <v>37</v>
      </c>
      <c r="C24" s="32">
        <f t="shared" si="1"/>
        <v>1.869955</v>
      </c>
      <c r="D24" s="26"/>
      <c r="E24" s="26"/>
      <c r="F24" s="26"/>
      <c r="G24" s="16">
        <f t="shared" si="2"/>
        <v>1.869955</v>
      </c>
      <c r="H24" s="33" t="s">
        <v>22</v>
      </c>
      <c r="I24" s="33">
        <v>170</v>
      </c>
      <c r="J24" s="34">
        <f t="shared" si="0"/>
        <v>109.997352941176</v>
      </c>
      <c r="K24" s="26"/>
      <c r="L24" s="36">
        <v>18699.55</v>
      </c>
    </row>
    <row r="25" s="1" customFormat="1" ht="25" customHeight="1" spans="1:12">
      <c r="A25" s="19">
        <v>18</v>
      </c>
      <c r="B25" s="39" t="s">
        <v>38</v>
      </c>
      <c r="C25" s="32">
        <f t="shared" si="1"/>
        <v>6.546709</v>
      </c>
      <c r="D25" s="26"/>
      <c r="E25" s="26"/>
      <c r="F25" s="26"/>
      <c r="G25" s="16">
        <f t="shared" ref="G25:G37" si="3">SUM(C25:F25)</f>
        <v>6.546709</v>
      </c>
      <c r="H25" s="33" t="str">
        <f>H20</f>
        <v>㎡</v>
      </c>
      <c r="I25" s="33">
        <v>250</v>
      </c>
      <c r="J25" s="34">
        <f t="shared" si="0"/>
        <v>261.86836</v>
      </c>
      <c r="K25" s="26"/>
      <c r="L25" s="36">
        <v>65467.09</v>
      </c>
    </row>
    <row r="26" s="1" customFormat="1" ht="25" customHeight="1" spans="1:12">
      <c r="A26" s="19">
        <v>19</v>
      </c>
      <c r="B26" s="39" t="s">
        <v>39</v>
      </c>
      <c r="C26" s="32">
        <f t="shared" si="1"/>
        <v>2.18</v>
      </c>
      <c r="D26" s="26"/>
      <c r="E26" s="26"/>
      <c r="F26" s="26"/>
      <c r="G26" s="16">
        <f t="shared" si="3"/>
        <v>2.18</v>
      </c>
      <c r="H26" s="33" t="s">
        <v>40</v>
      </c>
      <c r="I26" s="33">
        <v>1</v>
      </c>
      <c r="J26" s="34">
        <f t="shared" si="0"/>
        <v>21800</v>
      </c>
      <c r="K26" s="26"/>
      <c r="L26" s="36">
        <v>21800</v>
      </c>
    </row>
    <row r="27" s="1" customFormat="1" ht="25" customHeight="1" spans="1:12">
      <c r="A27" s="19">
        <v>20</v>
      </c>
      <c r="B27" s="39" t="s">
        <v>41</v>
      </c>
      <c r="C27" s="32">
        <f t="shared" si="1"/>
        <v>7.2</v>
      </c>
      <c r="D27" s="26"/>
      <c r="E27" s="26"/>
      <c r="F27" s="26"/>
      <c r="G27" s="16">
        <f t="shared" si="3"/>
        <v>7.2</v>
      </c>
      <c r="H27" s="33" t="s">
        <v>40</v>
      </c>
      <c r="I27" s="33">
        <v>1</v>
      </c>
      <c r="J27" s="34">
        <v>72000</v>
      </c>
      <c r="K27" s="26"/>
    </row>
    <row r="28" s="1" customFormat="1" ht="25" customHeight="1" spans="1:12">
      <c r="A28" s="19">
        <v>21</v>
      </c>
      <c r="B28" s="39" t="s">
        <v>42</v>
      </c>
      <c r="C28" s="16"/>
      <c r="D28" s="32">
        <f>I28*J28/10000</f>
        <v>9.812871</v>
      </c>
      <c r="E28" s="26"/>
      <c r="F28" s="26"/>
      <c r="G28" s="16">
        <f t="shared" si="3"/>
        <v>9.812871</v>
      </c>
      <c r="H28" s="33" t="str">
        <f>H21</f>
        <v>㎡</v>
      </c>
      <c r="I28" s="33">
        <v>1512</v>
      </c>
      <c r="J28" s="34">
        <f>L28/I28</f>
        <v>64.8999404761905</v>
      </c>
      <c r="K28" s="26"/>
      <c r="L28" s="1">
        <v>98128.71</v>
      </c>
    </row>
    <row r="29" s="1" customFormat="1" ht="25" customHeight="1" spans="1:12">
      <c r="A29" s="19">
        <v>22</v>
      </c>
      <c r="B29" s="39" t="s">
        <v>43</v>
      </c>
      <c r="C29" s="16"/>
      <c r="D29" s="32">
        <f>I29*J29/10000</f>
        <v>14.088477</v>
      </c>
      <c r="E29" s="26"/>
      <c r="F29" s="26"/>
      <c r="G29" s="16">
        <f t="shared" si="3"/>
        <v>14.088477</v>
      </c>
      <c r="H29" s="33" t="str">
        <f>H28</f>
        <v>㎡</v>
      </c>
      <c r="I29" s="33">
        <v>1512</v>
      </c>
      <c r="J29" s="34">
        <f>L29/I29</f>
        <v>93.1777579365079</v>
      </c>
      <c r="K29" s="26"/>
      <c r="L29" s="1">
        <v>140884.77</v>
      </c>
    </row>
    <row r="30" s="1" customFormat="1" ht="25" customHeight="1" spans="1:12">
      <c r="A30" s="19">
        <v>23</v>
      </c>
      <c r="B30" s="39" t="s">
        <v>44</v>
      </c>
      <c r="C30" s="37"/>
      <c r="D30" s="32">
        <f>I30*J30/10000</f>
        <v>3</v>
      </c>
      <c r="E30" s="26"/>
      <c r="F30" s="26"/>
      <c r="G30" s="16">
        <f t="shared" si="3"/>
        <v>3</v>
      </c>
      <c r="H30" s="33" t="s">
        <v>40</v>
      </c>
      <c r="I30" s="33">
        <v>1</v>
      </c>
      <c r="J30" s="34">
        <v>30000</v>
      </c>
      <c r="K30" s="26"/>
    </row>
    <row r="31" s="1" customFormat="1" ht="27" customHeight="1" spans="1:12">
      <c r="A31" s="28" t="s">
        <v>45</v>
      </c>
      <c r="B31" s="29" t="s">
        <v>46</v>
      </c>
      <c r="C31" s="40"/>
      <c r="D31" s="40">
        <f>D32+D33+D34+D35+D36+D37</f>
        <v>66.280035</v>
      </c>
      <c r="E31" s="26"/>
      <c r="F31" s="26"/>
      <c r="G31" s="25">
        <f t="shared" si="3"/>
        <v>66.280035</v>
      </c>
      <c r="H31" s="33" t="s">
        <v>40</v>
      </c>
      <c r="I31" s="33">
        <v>1</v>
      </c>
      <c r="J31" s="30"/>
      <c r="K31" s="26"/>
    </row>
    <row r="32" s="1" customFormat="1" ht="25" customHeight="1" spans="1:12">
      <c r="A32" s="19"/>
      <c r="B32" s="39" t="s">
        <v>47</v>
      </c>
      <c r="C32" s="37"/>
      <c r="D32" s="37">
        <f t="shared" ref="D32:D37" si="4">L32/10000</f>
        <v>15.001574</v>
      </c>
      <c r="E32" s="26"/>
      <c r="F32" s="26"/>
      <c r="G32" s="16">
        <f t="shared" si="3"/>
        <v>15.001574</v>
      </c>
      <c r="H32" s="33" t="str">
        <f>H29</f>
        <v>㎡</v>
      </c>
      <c r="I32" s="33">
        <v>1859.69</v>
      </c>
      <c r="J32" s="34">
        <f t="shared" ref="J32:J37" si="5">L32/I32</f>
        <v>80.6670681672752</v>
      </c>
      <c r="K32" s="26"/>
      <c r="L32" s="1">
        <v>150015.74</v>
      </c>
    </row>
    <row r="33" s="1" customFormat="1" ht="25" customHeight="1" spans="1:12">
      <c r="A33" s="19"/>
      <c r="B33" s="39" t="s">
        <v>48</v>
      </c>
      <c r="C33" s="37"/>
      <c r="D33" s="37">
        <f t="shared" si="4"/>
        <v>15.001574</v>
      </c>
      <c r="E33" s="26"/>
      <c r="F33" s="26"/>
      <c r="G33" s="16">
        <f t="shared" si="3"/>
        <v>15.001574</v>
      </c>
      <c r="H33" s="33" t="str">
        <f>H32</f>
        <v>㎡</v>
      </c>
      <c r="I33" s="33">
        <f>I32</f>
        <v>1859.69</v>
      </c>
      <c r="J33" s="34">
        <f t="shared" si="5"/>
        <v>80.6670681672752</v>
      </c>
      <c r="K33" s="26"/>
      <c r="L33" s="1">
        <v>150015.74</v>
      </c>
    </row>
    <row r="34" s="1" customFormat="1" ht="25" customHeight="1" spans="1:12">
      <c r="A34" s="19"/>
      <c r="B34" s="39" t="s">
        <v>49</v>
      </c>
      <c r="C34" s="37"/>
      <c r="D34" s="37">
        <f t="shared" si="4"/>
        <v>5.131034</v>
      </c>
      <c r="E34" s="26"/>
      <c r="F34" s="26"/>
      <c r="G34" s="16">
        <f t="shared" si="3"/>
        <v>5.131034</v>
      </c>
      <c r="H34" s="33" t="str">
        <f>H33</f>
        <v>㎡</v>
      </c>
      <c r="I34" s="33">
        <v>453.25</v>
      </c>
      <c r="J34" s="34">
        <f t="shared" si="5"/>
        <v>113.205383342526</v>
      </c>
      <c r="K34" s="26"/>
      <c r="L34" s="1">
        <v>51310.34</v>
      </c>
    </row>
    <row r="35" s="1" customFormat="1" ht="25" customHeight="1" spans="1:12">
      <c r="A35" s="19"/>
      <c r="B35" s="39" t="s">
        <v>50</v>
      </c>
      <c r="C35" s="37"/>
      <c r="D35" s="37">
        <f t="shared" si="4"/>
        <v>5.182332</v>
      </c>
      <c r="E35" s="26"/>
      <c r="F35" s="26"/>
      <c r="G35" s="16">
        <f t="shared" si="3"/>
        <v>5.182332</v>
      </c>
      <c r="H35" s="33" t="str">
        <f>H32</f>
        <v>㎡</v>
      </c>
      <c r="I35" s="33">
        <v>826</v>
      </c>
      <c r="J35" s="34">
        <f t="shared" si="5"/>
        <v>62.7400968523002</v>
      </c>
      <c r="K35" s="26"/>
      <c r="L35" s="1">
        <v>51823.32</v>
      </c>
    </row>
    <row r="36" s="1" customFormat="1" ht="25" customHeight="1" spans="1:12">
      <c r="A36" s="19"/>
      <c r="B36" s="39" t="s">
        <v>51</v>
      </c>
      <c r="C36" s="37"/>
      <c r="D36" s="37">
        <f t="shared" si="4"/>
        <v>23.217397</v>
      </c>
      <c r="E36" s="26"/>
      <c r="F36" s="26"/>
      <c r="G36" s="16">
        <f t="shared" si="3"/>
        <v>23.217397</v>
      </c>
      <c r="H36" s="33" t="str">
        <f>H33</f>
        <v>㎡</v>
      </c>
      <c r="I36" s="33">
        <v>4038</v>
      </c>
      <c r="J36" s="34">
        <f t="shared" si="5"/>
        <v>57.4972684497276</v>
      </c>
      <c r="K36" s="26"/>
      <c r="L36" s="1">
        <v>232173.97</v>
      </c>
    </row>
    <row r="37" s="1" customFormat="1" ht="25" customHeight="1" spans="1:12">
      <c r="A37" s="19"/>
      <c r="B37" s="39" t="s">
        <v>52</v>
      </c>
      <c r="C37" s="37"/>
      <c r="D37" s="37">
        <f t="shared" si="4"/>
        <v>2.746124</v>
      </c>
      <c r="E37" s="26"/>
      <c r="F37" s="26"/>
      <c r="G37" s="16">
        <f t="shared" si="3"/>
        <v>2.746124</v>
      </c>
      <c r="H37" s="33" t="s">
        <v>40</v>
      </c>
      <c r="I37" s="33">
        <v>1</v>
      </c>
      <c r="J37" s="34">
        <f t="shared" si="5"/>
        <v>27461.24</v>
      </c>
      <c r="K37" s="26"/>
      <c r="L37" s="1">
        <v>27461.24</v>
      </c>
    </row>
    <row r="38" s="1" customFormat="1" ht="27" customHeight="1" spans="1:12">
      <c r="A38" s="28" t="s">
        <v>53</v>
      </c>
      <c r="B38" s="41" t="s">
        <v>10</v>
      </c>
      <c r="C38" s="26"/>
      <c r="D38" s="26"/>
      <c r="E38" s="26"/>
      <c r="F38" s="26">
        <f>SUM(F39:F48)</f>
        <v>29.85824</v>
      </c>
      <c r="G38" s="26">
        <v>29.86</v>
      </c>
      <c r="H38" s="26"/>
      <c r="I38" s="26"/>
      <c r="J38" s="26"/>
      <c r="K38" s="26">
        <f>G38/G50</f>
        <v>0.100383244806024</v>
      </c>
    </row>
    <row r="39" s="1" customFormat="1" ht="24" customHeight="1" spans="1:12">
      <c r="A39" s="17">
        <v>1</v>
      </c>
      <c r="B39" s="14" t="s">
        <v>54</v>
      </c>
      <c r="C39" s="42" t="s">
        <v>55</v>
      </c>
      <c r="D39" s="43"/>
      <c r="E39" s="44"/>
      <c r="F39" s="16">
        <f>G6*2%</f>
        <v>5.1788</v>
      </c>
      <c r="G39" s="16">
        <f t="shared" ref="G38:G49" si="6">F39</f>
        <v>5.1788</v>
      </c>
      <c r="H39" s="16" t="s">
        <v>56</v>
      </c>
      <c r="I39" s="16">
        <f>G6</f>
        <v>258.94</v>
      </c>
      <c r="J39" s="45">
        <f>G39/I39</f>
        <v>0.02</v>
      </c>
      <c r="K39" s="46"/>
    </row>
    <row r="40" s="1" customFormat="1" ht="24" customHeight="1" spans="1:12">
      <c r="A40" s="17">
        <v>2</v>
      </c>
      <c r="B40" s="14" t="s">
        <v>57</v>
      </c>
      <c r="C40" s="42" t="s">
        <v>58</v>
      </c>
      <c r="D40" s="43"/>
      <c r="E40" s="44"/>
      <c r="F40" s="16">
        <f>G6*1.8%</f>
        <v>4.66092</v>
      </c>
      <c r="G40" s="16">
        <f t="shared" si="6"/>
        <v>4.66092</v>
      </c>
      <c r="H40" s="16" t="str">
        <f t="shared" ref="H40:H48" si="7">H39</f>
        <v>万元</v>
      </c>
      <c r="I40" s="16">
        <f>I39</f>
        <v>258.94</v>
      </c>
      <c r="J40" s="45">
        <f>G40/I40</f>
        <v>0.018</v>
      </c>
      <c r="K40" s="46"/>
    </row>
    <row r="41" s="1" customFormat="1" ht="24" customHeight="1" spans="1:12">
      <c r="A41" s="17">
        <v>3</v>
      </c>
      <c r="B41" s="14" t="s">
        <v>59</v>
      </c>
      <c r="C41" s="42" t="s">
        <v>58</v>
      </c>
      <c r="D41" s="43"/>
      <c r="E41" s="44"/>
      <c r="F41" s="16">
        <f>G6*2.5%</f>
        <v>6.4735</v>
      </c>
      <c r="G41" s="16">
        <f t="shared" si="6"/>
        <v>6.4735</v>
      </c>
      <c r="H41" s="16" t="str">
        <f t="shared" si="7"/>
        <v>万元</v>
      </c>
      <c r="I41" s="16">
        <f>I39</f>
        <v>258.94</v>
      </c>
      <c r="J41" s="45">
        <f>G41/I41</f>
        <v>0.025</v>
      </c>
      <c r="K41" s="46"/>
    </row>
    <row r="42" s="1" customFormat="1" ht="24" customHeight="1" spans="1:12">
      <c r="A42" s="17">
        <v>4</v>
      </c>
      <c r="B42" s="14" t="s">
        <v>60</v>
      </c>
      <c r="C42" s="42" t="s">
        <v>58</v>
      </c>
      <c r="D42" s="43"/>
      <c r="E42" s="44"/>
      <c r="F42" s="16">
        <f>I42*J42</f>
        <v>2.5894</v>
      </c>
      <c r="G42" s="16">
        <f t="shared" si="6"/>
        <v>2.5894</v>
      </c>
      <c r="H42" s="16" t="str">
        <f t="shared" si="7"/>
        <v>万元</v>
      </c>
      <c r="I42" s="16">
        <f>I41</f>
        <v>258.94</v>
      </c>
      <c r="J42" s="45">
        <v>0.01</v>
      </c>
      <c r="K42" s="46"/>
    </row>
    <row r="43" s="1" customFormat="1" ht="24" customHeight="1" spans="1:12">
      <c r="A43" s="17">
        <v>5</v>
      </c>
      <c r="B43" s="14" t="s">
        <v>61</v>
      </c>
      <c r="C43" s="42" t="s">
        <v>62</v>
      </c>
      <c r="D43" s="43"/>
      <c r="E43" s="44"/>
      <c r="F43" s="16">
        <f>G6*0.5%</f>
        <v>1.2947</v>
      </c>
      <c r="G43" s="16">
        <f t="shared" si="6"/>
        <v>1.2947</v>
      </c>
      <c r="H43" s="16" t="str">
        <f>H41</f>
        <v>万元</v>
      </c>
      <c r="I43" s="16">
        <f>I39</f>
        <v>258.94</v>
      </c>
      <c r="J43" s="45">
        <f>G43/I43</f>
        <v>0.005</v>
      </c>
      <c r="K43" s="46"/>
    </row>
    <row r="44" s="1" customFormat="1" ht="24" customHeight="1" spans="1:12">
      <c r="A44" s="17">
        <v>6</v>
      </c>
      <c r="B44" s="14" t="s">
        <v>63</v>
      </c>
      <c r="C44" s="47" t="s">
        <v>64</v>
      </c>
      <c r="D44" s="48"/>
      <c r="E44" s="49"/>
      <c r="F44" s="16">
        <f>G6*0.6%</f>
        <v>1.55364</v>
      </c>
      <c r="G44" s="16">
        <f t="shared" si="6"/>
        <v>1.55364</v>
      </c>
      <c r="H44" s="16" t="str">
        <f t="shared" si="7"/>
        <v>万元</v>
      </c>
      <c r="I44" s="16">
        <f>I39</f>
        <v>258.94</v>
      </c>
      <c r="J44" s="45">
        <f>G44/I44</f>
        <v>0.006</v>
      </c>
      <c r="K44" s="50"/>
    </row>
    <row r="45" s="1" customFormat="1" ht="24" customHeight="1" spans="1:12">
      <c r="A45" s="17">
        <v>7</v>
      </c>
      <c r="B45" s="14" t="s">
        <v>65</v>
      </c>
      <c r="C45" s="47" t="s">
        <v>64</v>
      </c>
      <c r="D45" s="48"/>
      <c r="E45" s="49"/>
      <c r="F45" s="16">
        <f>I45*J45</f>
        <v>1.2947</v>
      </c>
      <c r="G45" s="16">
        <f t="shared" si="6"/>
        <v>1.2947</v>
      </c>
      <c r="H45" s="16" t="str">
        <f t="shared" si="7"/>
        <v>万元</v>
      </c>
      <c r="I45" s="16">
        <f>I44</f>
        <v>258.94</v>
      </c>
      <c r="J45" s="45">
        <v>0.005</v>
      </c>
      <c r="K45" s="50"/>
    </row>
    <row r="46" s="1" customFormat="1" ht="24" customHeight="1" spans="1:12">
      <c r="A46" s="17">
        <v>8</v>
      </c>
      <c r="B46" s="14" t="s">
        <v>66</v>
      </c>
      <c r="C46" s="42" t="s">
        <v>67</v>
      </c>
      <c r="D46" s="43"/>
      <c r="E46" s="44"/>
      <c r="F46" s="16">
        <f>I46*J46</f>
        <v>0.64735</v>
      </c>
      <c r="G46" s="16">
        <f t="shared" si="6"/>
        <v>0.64735</v>
      </c>
      <c r="H46" s="16" t="str">
        <f t="shared" si="7"/>
        <v>万元</v>
      </c>
      <c r="I46" s="16">
        <f>I45</f>
        <v>258.94</v>
      </c>
      <c r="J46" s="45">
        <v>0.0025</v>
      </c>
      <c r="K46" s="50"/>
    </row>
    <row r="47" s="1" customFormat="1" ht="24" customHeight="1" spans="1:12">
      <c r="A47" s="17">
        <v>9</v>
      </c>
      <c r="B47" s="14" t="s">
        <v>68</v>
      </c>
      <c r="C47" s="42" t="s">
        <v>58</v>
      </c>
      <c r="D47" s="43"/>
      <c r="E47" s="44"/>
      <c r="F47" s="16">
        <f>G6*0.45%</f>
        <v>1.16523</v>
      </c>
      <c r="G47" s="16">
        <f t="shared" si="6"/>
        <v>1.16523</v>
      </c>
      <c r="H47" s="16" t="str">
        <f>H44</f>
        <v>万元</v>
      </c>
      <c r="I47" s="16">
        <f>I39</f>
        <v>258.94</v>
      </c>
      <c r="J47" s="45">
        <f>G47/I47</f>
        <v>0.0045</v>
      </c>
      <c r="K47" s="50"/>
    </row>
    <row r="48" s="1" customFormat="1" ht="24" customHeight="1" spans="1:12">
      <c r="A48" s="17">
        <v>10</v>
      </c>
      <c r="B48" s="14" t="s">
        <v>69</v>
      </c>
      <c r="C48" s="42" t="s">
        <v>67</v>
      </c>
      <c r="D48" s="43"/>
      <c r="E48" s="44"/>
      <c r="F48" s="16">
        <v>5</v>
      </c>
      <c r="G48" s="16">
        <f t="shared" si="6"/>
        <v>5</v>
      </c>
      <c r="H48" s="16" t="str">
        <f>H46</f>
        <v>万元</v>
      </c>
      <c r="I48" s="16"/>
      <c r="J48" s="45"/>
      <c r="K48" s="50"/>
    </row>
    <row r="49" s="1" customFormat="1" ht="30" customHeight="1" spans="1:11">
      <c r="A49" s="23" t="s">
        <v>70</v>
      </c>
      <c r="B49" s="24" t="s">
        <v>71</v>
      </c>
      <c r="C49" s="27" t="s">
        <v>72</v>
      </c>
      <c r="D49" s="51"/>
      <c r="E49" s="52"/>
      <c r="F49" s="25">
        <f>G49</f>
        <v>8.66</v>
      </c>
      <c r="G49" s="25">
        <v>8.66</v>
      </c>
      <c r="H49" s="25"/>
      <c r="I49" s="25"/>
      <c r="J49" s="25"/>
      <c r="K49" s="53">
        <f>G49/G50</f>
        <v>0.0291131580716735</v>
      </c>
    </row>
    <row r="50" s="1" customFormat="1" ht="35" customHeight="1" spans="1:11">
      <c r="A50" s="23" t="s">
        <v>73</v>
      </c>
      <c r="B50" s="24" t="s">
        <v>74</v>
      </c>
      <c r="C50" s="25">
        <v>165.76</v>
      </c>
      <c r="D50" s="25">
        <v>93.18</v>
      </c>
      <c r="E50" s="25"/>
      <c r="F50" s="25">
        <v>38.52</v>
      </c>
      <c r="G50" s="25">
        <f>G6+G38+G49</f>
        <v>297.46</v>
      </c>
      <c r="H50" s="25"/>
      <c r="I50" s="54"/>
      <c r="J50" s="25"/>
      <c r="K50" s="25">
        <f>K5+K38+K49</f>
        <v>1</v>
      </c>
    </row>
  </sheetData>
  <autoFilter xmlns:etc="http://www.wps.cn/officeDocument/2017/etCustomData" ref="A1:M50" etc:filterBottomFollowUsedRange="0">
    <extLst/>
  </autoFilter>
  <mergeCells count="17">
    <mergeCell ref="A3:K3"/>
    <mergeCell ref="C4:G4"/>
    <mergeCell ref="H4:J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A4:A5"/>
    <mergeCell ref="B4:B5"/>
    <mergeCell ref="A1:K2"/>
  </mergeCells>
  <pageMargins left="0.511805555555556" right="0.118055555555556" top="0.472222222222222" bottom="0.275" header="0.275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I4" sqref="I4:M4"/>
    </sheetView>
  </sheetViews>
  <sheetFormatPr defaultColWidth="9" defaultRowHeight="13.5" outlineLevelRow="5"/>
  <sheetData>
    <row r="1" spans="1:13">
      <c r="A1" t="s">
        <v>75</v>
      </c>
      <c r="B1">
        <f>16.5-6</f>
        <v>10.5</v>
      </c>
      <c r="C1">
        <f>B1*2</f>
        <v>21</v>
      </c>
    </row>
    <row r="2" spans="1:13">
      <c r="B2">
        <f>31.8-7.8</f>
        <v>24</v>
      </c>
      <c r="C2">
        <f>B2*2</f>
        <v>48</v>
      </c>
    </row>
    <row r="3" spans="1:13">
      <c r="B3">
        <f>7.8*2+16.5+6</f>
        <v>38.1</v>
      </c>
      <c r="C3">
        <f>B3</f>
        <v>38.1</v>
      </c>
    </row>
    <row r="4" spans="1:13">
      <c r="C4">
        <f>SUM(C1:C3)</f>
        <v>107.1</v>
      </c>
      <c r="D4">
        <v>4.2</v>
      </c>
      <c r="E4">
        <v>3.9</v>
      </c>
      <c r="F4">
        <v>3.3</v>
      </c>
      <c r="G4">
        <v>3.3</v>
      </c>
      <c r="I4">
        <f>C4*D4</f>
        <v>449.82</v>
      </c>
      <c r="J4">
        <f>C4*E4</f>
        <v>417.69</v>
      </c>
      <c r="K4">
        <f>C4*F4</f>
        <v>353.43</v>
      </c>
      <c r="L4">
        <f>C4*G4</f>
        <v>353.43</v>
      </c>
      <c r="M4">
        <f>SUM(I4:L4)</f>
        <v>1574.37</v>
      </c>
    </row>
    <row r="6" spans="1:13">
      <c r="A6" t="s">
        <v>76</v>
      </c>
      <c r="B6">
        <f>10*2+1</f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蓝缘轩尛</cp:lastModifiedBy>
  <dcterms:created xsi:type="dcterms:W3CDTF">2024-10-15T09:46:00Z</dcterms:created>
  <dcterms:modified xsi:type="dcterms:W3CDTF">2026-06-25T04:02:25Z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3957418F1C0847A7BAFB1398CD5278DB_13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